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bookair/Dropbox/Veer Capital/Website/Veer Equity Web Pages/"/>
    </mc:Choice>
  </mc:AlternateContent>
  <xr:revisionPtr revIDLastSave="0" documentId="13_ncr:1_{F8F6E82F-9714-9B43-9562-FBAD906EF662}" xr6:coauthVersionLast="46" xr6:coauthVersionMax="46" xr10:uidLastSave="{00000000-0000-0000-0000-000000000000}"/>
  <bookViews>
    <workbookView xWindow="0" yWindow="460" windowWidth="28800" windowHeight="16500" activeTab="1" xr2:uid="{00000000-000D-0000-FFFF-FFFF00000000}"/>
  </bookViews>
  <sheets>
    <sheet name="Loss" sheetId="2" r:id="rId1"/>
    <sheet name="Profit" sheetId="1" r:id="rId2"/>
    <sheet name="Overall" sheetId="3" r:id="rId3"/>
    <sheet name="IRR" sheetId="6" r:id="rId4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6" i="1" l="1"/>
  <c r="K44" i="1"/>
  <c r="L44" i="1" s="1"/>
  <c r="N44" i="1"/>
  <c r="O44" i="1" s="1"/>
  <c r="Q44" i="1"/>
  <c r="R44" i="1"/>
  <c r="T44" i="1"/>
  <c r="S44" i="1" s="1"/>
  <c r="G46" i="1"/>
  <c r="B4" i="6"/>
  <c r="E4" i="6" s="1"/>
  <c r="B5" i="6"/>
  <c r="E5" i="6" s="1"/>
  <c r="B6" i="6"/>
  <c r="E10" i="6"/>
  <c r="B7" i="6"/>
  <c r="E11" i="6"/>
  <c r="B8" i="6"/>
  <c r="E12" i="6"/>
  <c r="B9" i="6"/>
  <c r="B10" i="6"/>
  <c r="E13" i="6" s="1"/>
  <c r="B11" i="6"/>
  <c r="B12" i="6"/>
  <c r="E14" i="6"/>
  <c r="B13" i="6"/>
  <c r="E15" i="6" s="1"/>
  <c r="B14" i="6"/>
  <c r="B15" i="6"/>
  <c r="E16" i="6" s="1"/>
  <c r="B16" i="6"/>
  <c r="B17" i="6"/>
  <c r="B18" i="6"/>
  <c r="E17" i="6" s="1"/>
  <c r="B19" i="6"/>
  <c r="B20" i="6"/>
  <c r="B21" i="6"/>
  <c r="B22" i="6"/>
  <c r="B23" i="6"/>
  <c r="B24" i="6"/>
  <c r="B25" i="6"/>
  <c r="B26" i="6"/>
  <c r="B27" i="6"/>
  <c r="E18" i="6" s="1"/>
  <c r="B28" i="6"/>
  <c r="B29" i="6"/>
  <c r="B30" i="6"/>
  <c r="B31" i="6"/>
  <c r="B32" i="6"/>
  <c r="E19" i="6" s="1"/>
  <c r="B33" i="6"/>
  <c r="B34" i="6"/>
  <c r="B35" i="6"/>
  <c r="B36" i="6"/>
  <c r="B37" i="6"/>
  <c r="E20" i="6" s="1"/>
  <c r="B38" i="6"/>
  <c r="B39" i="6"/>
  <c r="B40" i="6"/>
  <c r="B41" i="6"/>
  <c r="B42" i="6"/>
  <c r="B43" i="6"/>
  <c r="B44" i="6"/>
  <c r="B45" i="6"/>
  <c r="E21" i="6"/>
  <c r="B46" i="6"/>
  <c r="B47" i="6"/>
  <c r="B48" i="6"/>
  <c r="E22" i="6"/>
  <c r="B49" i="6"/>
  <c r="B50" i="6"/>
  <c r="B51" i="6"/>
  <c r="B52" i="6"/>
  <c r="E23" i="6" s="1"/>
  <c r="B53" i="6"/>
  <c r="B54" i="6"/>
  <c r="B55" i="6"/>
  <c r="B56" i="6"/>
  <c r="B57" i="6"/>
  <c r="B58" i="6"/>
  <c r="B59" i="6"/>
  <c r="E24" i="6" s="1"/>
  <c r="B60" i="6"/>
  <c r="B61" i="6"/>
  <c r="B62" i="6"/>
  <c r="E25" i="6" s="1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E26" i="6" s="1"/>
  <c r="B78" i="6"/>
  <c r="B79" i="6"/>
  <c r="B80" i="6"/>
  <c r="B81" i="6"/>
  <c r="B82" i="6"/>
  <c r="B83" i="6"/>
  <c r="E27" i="6"/>
  <c r="B84" i="6"/>
  <c r="B85" i="6"/>
  <c r="B86" i="6"/>
  <c r="B87" i="6"/>
  <c r="E28" i="6" s="1"/>
  <c r="B88" i="6"/>
  <c r="B89" i="6"/>
  <c r="E29" i="6" s="1"/>
  <c r="B90" i="6"/>
  <c r="B91" i="6"/>
  <c r="E33" i="6" s="1"/>
  <c r="B92" i="6"/>
  <c r="B93" i="6"/>
  <c r="B94" i="6"/>
  <c r="E34" i="6" s="1"/>
  <c r="B95" i="6"/>
  <c r="E35" i="6" s="1"/>
  <c r="B96" i="6"/>
  <c r="B97" i="6"/>
  <c r="E37" i="6"/>
  <c r="A87" i="6"/>
  <c r="A84" i="6"/>
  <c r="A89" i="6"/>
  <c r="A95" i="6"/>
  <c r="A93" i="6"/>
  <c r="A97" i="6"/>
  <c r="A80" i="6"/>
  <c r="A76" i="6"/>
  <c r="A96" i="6"/>
  <c r="A86" i="6"/>
  <c r="A79" i="6"/>
  <c r="A91" i="6"/>
  <c r="A92" i="6"/>
  <c r="A71" i="6"/>
  <c r="A83" i="6"/>
  <c r="A67" i="6"/>
  <c r="A61" i="6"/>
  <c r="A58" i="6"/>
  <c r="A73" i="6"/>
  <c r="A74" i="6"/>
  <c r="A75" i="6"/>
  <c r="A36" i="6"/>
  <c r="A59" i="6"/>
  <c r="A29" i="6"/>
  <c r="A34" i="6"/>
  <c r="A35" i="6"/>
  <c r="A41" i="6"/>
  <c r="A47" i="6"/>
  <c r="A44" i="6"/>
  <c r="A57" i="6"/>
  <c r="A45" i="6"/>
  <c r="A50" i="6"/>
  <c r="A48" i="6"/>
  <c r="A62" i="6"/>
  <c r="A72" i="6"/>
  <c r="A54" i="6"/>
  <c r="A7" i="6"/>
  <c r="A10" i="6"/>
  <c r="A12" i="6"/>
  <c r="A21" i="6"/>
  <c r="A18" i="6"/>
  <c r="A23" i="6"/>
  <c r="A25" i="6"/>
  <c r="A27" i="6"/>
  <c r="A28" i="6"/>
  <c r="A24" i="6"/>
  <c r="A5" i="6"/>
  <c r="A43" i="6"/>
  <c r="A46" i="6"/>
  <c r="A51" i="6"/>
  <c r="A52" i="6"/>
  <c r="A53" i="6"/>
  <c r="A49" i="6"/>
  <c r="A55" i="6"/>
  <c r="A56" i="6"/>
  <c r="A60" i="6"/>
  <c r="A63" i="6"/>
  <c r="A64" i="6"/>
  <c r="A65" i="6"/>
  <c r="A69" i="6"/>
  <c r="A66" i="6"/>
  <c r="A68" i="6"/>
  <c r="A70" i="6"/>
  <c r="A81" i="6"/>
  <c r="A77" i="6"/>
  <c r="A78" i="6"/>
  <c r="A82" i="6"/>
  <c r="A85" i="6"/>
  <c r="A88" i="6"/>
  <c r="A90" i="6"/>
  <c r="A94" i="6"/>
  <c r="A6" i="6"/>
  <c r="A8" i="6"/>
  <c r="A9" i="6"/>
  <c r="A11" i="6"/>
  <c r="A13" i="6"/>
  <c r="A16" i="6"/>
  <c r="A14" i="6"/>
  <c r="A15" i="6"/>
  <c r="A17" i="6"/>
  <c r="A19" i="6"/>
  <c r="A20" i="6"/>
  <c r="A26" i="6"/>
  <c r="A22" i="6"/>
  <c r="A30" i="6"/>
  <c r="A31" i="6"/>
  <c r="A32" i="6"/>
  <c r="A33" i="6"/>
  <c r="A37" i="6"/>
  <c r="A39" i="6"/>
  <c r="A40" i="6"/>
  <c r="A38" i="6"/>
  <c r="A42" i="6"/>
  <c r="A4" i="6"/>
  <c r="T5" i="3"/>
  <c r="M5" i="3" s="1"/>
  <c r="T6" i="3"/>
  <c r="M6" i="3" s="1"/>
  <c r="T7" i="3"/>
  <c r="M7" i="3" s="1"/>
  <c r="T8" i="3"/>
  <c r="M8" i="3" s="1"/>
  <c r="T9" i="3"/>
  <c r="M9" i="3" s="1"/>
  <c r="T10" i="3"/>
  <c r="M10" i="3" s="1"/>
  <c r="T11" i="3"/>
  <c r="M11" i="3" s="1"/>
  <c r="T12" i="3"/>
  <c r="M12" i="3" s="1"/>
  <c r="T13" i="3"/>
  <c r="M13" i="3" s="1"/>
  <c r="T14" i="3"/>
  <c r="M14" i="3" s="1"/>
  <c r="T15" i="3"/>
  <c r="M15" i="3" s="1"/>
  <c r="T16" i="3"/>
  <c r="M16" i="3" s="1"/>
  <c r="T17" i="3"/>
  <c r="M17" i="3" s="1"/>
  <c r="T18" i="3"/>
  <c r="M18" i="3" s="1"/>
  <c r="T19" i="3"/>
  <c r="M19" i="3" s="1"/>
  <c r="T20" i="3"/>
  <c r="M20" i="3" s="1"/>
  <c r="T21" i="3"/>
  <c r="M21" i="3" s="1"/>
  <c r="T22" i="3"/>
  <c r="M22" i="3" s="1"/>
  <c r="T23" i="3"/>
  <c r="M23" i="3" s="1"/>
  <c r="T24" i="3"/>
  <c r="M24" i="3" s="1"/>
  <c r="T25" i="3"/>
  <c r="M25" i="3" s="1"/>
  <c r="T26" i="3"/>
  <c r="M26" i="3" s="1"/>
  <c r="T27" i="3"/>
  <c r="M27" i="3" s="1"/>
  <c r="T28" i="3"/>
  <c r="M28" i="3" s="1"/>
  <c r="T29" i="3"/>
  <c r="M29" i="3" s="1"/>
  <c r="T30" i="3"/>
  <c r="M30" i="3" s="1"/>
  <c r="T31" i="3"/>
  <c r="M31" i="3" s="1"/>
  <c r="T32" i="3"/>
  <c r="M32" i="3" s="1"/>
  <c r="T33" i="3"/>
  <c r="M33" i="3" s="1"/>
  <c r="T34" i="3"/>
  <c r="M34" i="3" s="1"/>
  <c r="T35" i="3"/>
  <c r="M35" i="3" s="1"/>
  <c r="T36" i="3"/>
  <c r="M36" i="3" s="1"/>
  <c r="T37" i="3"/>
  <c r="M37" i="3" s="1"/>
  <c r="T38" i="3"/>
  <c r="M38" i="3" s="1"/>
  <c r="T39" i="3"/>
  <c r="M39" i="3" s="1"/>
  <c r="T40" i="3"/>
  <c r="M40" i="3" s="1"/>
  <c r="T41" i="3"/>
  <c r="M41" i="3" s="1"/>
  <c r="T42" i="3"/>
  <c r="M42" i="3" s="1"/>
  <c r="T43" i="3"/>
  <c r="M43" i="3" s="1"/>
  <c r="T44" i="3"/>
  <c r="M44" i="3" s="1"/>
  <c r="T45" i="3"/>
  <c r="M45" i="3" s="1"/>
  <c r="T46" i="3"/>
  <c r="M46" i="3" s="1"/>
  <c r="T47" i="3"/>
  <c r="M47" i="3" s="1"/>
  <c r="T48" i="3"/>
  <c r="M48" i="3" s="1"/>
  <c r="T49" i="3"/>
  <c r="M49" i="3" s="1"/>
  <c r="T50" i="3"/>
  <c r="M50" i="3" s="1"/>
  <c r="T51" i="3"/>
  <c r="M51" i="3" s="1"/>
  <c r="T5" i="1"/>
  <c r="M5" i="1" s="1"/>
  <c r="T6" i="1"/>
  <c r="M6" i="1" s="1"/>
  <c r="T7" i="1"/>
  <c r="M7" i="1" s="1"/>
  <c r="T8" i="1"/>
  <c r="S8" i="1" s="1"/>
  <c r="T9" i="1"/>
  <c r="M9" i="1"/>
  <c r="T10" i="1"/>
  <c r="M10" i="1" s="1"/>
  <c r="T11" i="1"/>
  <c r="M11" i="1" s="1"/>
  <c r="T12" i="1"/>
  <c r="M12" i="1" s="1"/>
  <c r="T13" i="1"/>
  <c r="M13" i="1" s="1"/>
  <c r="T14" i="1"/>
  <c r="M14" i="1" s="1"/>
  <c r="T15" i="1"/>
  <c r="M15" i="1" s="1"/>
  <c r="T16" i="1"/>
  <c r="M16" i="1" s="1"/>
  <c r="T17" i="1"/>
  <c r="M17" i="1" s="1"/>
  <c r="T18" i="1"/>
  <c r="M18" i="1" s="1"/>
  <c r="T19" i="1"/>
  <c r="M19" i="1" s="1"/>
  <c r="T20" i="1"/>
  <c r="M20" i="1" s="1"/>
  <c r="T21" i="1"/>
  <c r="S21" i="1" s="1"/>
  <c r="T22" i="1"/>
  <c r="M22" i="1"/>
  <c r="T23" i="1"/>
  <c r="M23" i="1" s="1"/>
  <c r="T24" i="1"/>
  <c r="M24" i="1"/>
  <c r="T25" i="1"/>
  <c r="M25" i="1" s="1"/>
  <c r="T26" i="1"/>
  <c r="M26" i="1" s="1"/>
  <c r="T27" i="1"/>
  <c r="M27" i="1" s="1"/>
  <c r="T28" i="1"/>
  <c r="M28" i="1" s="1"/>
  <c r="T29" i="1"/>
  <c r="M29" i="1" s="1"/>
  <c r="T30" i="1"/>
  <c r="M30" i="1" s="1"/>
  <c r="T31" i="1"/>
  <c r="M31" i="1" s="1"/>
  <c r="T32" i="1"/>
  <c r="M32" i="1" s="1"/>
  <c r="T33" i="1"/>
  <c r="M33" i="1" s="1"/>
  <c r="T34" i="1"/>
  <c r="M34" i="1"/>
  <c r="T35" i="1"/>
  <c r="M35" i="1" s="1"/>
  <c r="T36" i="1"/>
  <c r="M36" i="1" s="1"/>
  <c r="T37" i="1"/>
  <c r="M37" i="1"/>
  <c r="T38" i="1"/>
  <c r="M38" i="1" s="1"/>
  <c r="T39" i="1"/>
  <c r="M39" i="1" s="1"/>
  <c r="T40" i="1"/>
  <c r="M40" i="1" s="1"/>
  <c r="T41" i="1"/>
  <c r="M41" i="1" s="1"/>
  <c r="T42" i="1"/>
  <c r="M42" i="1" s="1"/>
  <c r="T43" i="1"/>
  <c r="M43" i="1" s="1"/>
  <c r="Q43" i="1"/>
  <c r="R43" i="1" s="1"/>
  <c r="P43" i="1"/>
  <c r="N43" i="1"/>
  <c r="O43" i="1" s="1"/>
  <c r="K43" i="1"/>
  <c r="L43" i="1" s="1"/>
  <c r="Q35" i="1"/>
  <c r="R35" i="1"/>
  <c r="N35" i="1"/>
  <c r="O35" i="1" s="1"/>
  <c r="K35" i="1"/>
  <c r="L35" i="1" s="1"/>
  <c r="K40" i="3"/>
  <c r="L40" i="3" s="1"/>
  <c r="K30" i="3"/>
  <c r="L30" i="3" s="1"/>
  <c r="K5" i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D46" i="1"/>
  <c r="S48" i="3"/>
  <c r="Q48" i="3"/>
  <c r="R48" i="3" s="1"/>
  <c r="N48" i="3"/>
  <c r="O48" i="3" s="1"/>
  <c r="K48" i="3"/>
  <c r="L48" i="3" s="1"/>
  <c r="S42" i="3"/>
  <c r="Q42" i="3"/>
  <c r="R42" i="3"/>
  <c r="N42" i="3"/>
  <c r="O42" i="3"/>
  <c r="K42" i="3"/>
  <c r="L42" i="3"/>
  <c r="S20" i="3"/>
  <c r="Q20" i="3"/>
  <c r="R20" i="3" s="1"/>
  <c r="N20" i="3"/>
  <c r="O20" i="3" s="1"/>
  <c r="K20" i="3"/>
  <c r="L20" i="3" s="1"/>
  <c r="S19" i="3"/>
  <c r="Q19" i="3"/>
  <c r="R19" i="3"/>
  <c r="N19" i="3"/>
  <c r="O19" i="3"/>
  <c r="K19" i="3"/>
  <c r="L19" i="3"/>
  <c r="S16" i="3"/>
  <c r="Q16" i="3"/>
  <c r="R16" i="3" s="1"/>
  <c r="P16" i="3"/>
  <c r="N16" i="3"/>
  <c r="O16" i="3"/>
  <c r="K16" i="3"/>
  <c r="L16" i="3"/>
  <c r="S8" i="3"/>
  <c r="Q8" i="3"/>
  <c r="R8" i="3" s="1"/>
  <c r="N8" i="3"/>
  <c r="O8" i="3" s="1"/>
  <c r="K8" i="3"/>
  <c r="L8" i="3" s="1"/>
  <c r="S7" i="3"/>
  <c r="Q7" i="3"/>
  <c r="R7" i="3"/>
  <c r="P7" i="3"/>
  <c r="N7" i="3"/>
  <c r="O7" i="3" s="1"/>
  <c r="K7" i="3"/>
  <c r="L7" i="3" s="1"/>
  <c r="J53" i="3"/>
  <c r="I53" i="3"/>
  <c r="H53" i="3"/>
  <c r="G53" i="3"/>
  <c r="F53" i="3"/>
  <c r="E53" i="3"/>
  <c r="D53" i="3"/>
  <c r="C53" i="3"/>
  <c r="S51" i="3"/>
  <c r="Q51" i="3"/>
  <c r="R51" i="3"/>
  <c r="N51" i="3"/>
  <c r="O51" i="3"/>
  <c r="K51" i="3"/>
  <c r="L51" i="3"/>
  <c r="S49" i="3"/>
  <c r="Q49" i="3"/>
  <c r="R49" i="3" s="1"/>
  <c r="N49" i="3"/>
  <c r="O49" i="3" s="1"/>
  <c r="K49" i="3"/>
  <c r="L49" i="3" s="1"/>
  <c r="S50" i="3"/>
  <c r="Q50" i="3"/>
  <c r="R50" i="3"/>
  <c r="N50" i="3"/>
  <c r="O50" i="3"/>
  <c r="K50" i="3"/>
  <c r="L50" i="3"/>
  <c r="S47" i="3"/>
  <c r="Q47" i="3"/>
  <c r="R47" i="3" s="1"/>
  <c r="N47" i="3"/>
  <c r="O47" i="3" s="1"/>
  <c r="K47" i="3"/>
  <c r="L47" i="3" s="1"/>
  <c r="S45" i="3"/>
  <c r="Q45" i="3"/>
  <c r="R45" i="3"/>
  <c r="P45" i="3"/>
  <c r="N45" i="3"/>
  <c r="O45" i="3" s="1"/>
  <c r="K45" i="3"/>
  <c r="L45" i="3" s="1"/>
  <c r="S44" i="3"/>
  <c r="Q44" i="3"/>
  <c r="R44" i="3"/>
  <c r="N44" i="3"/>
  <c r="O44" i="3"/>
  <c r="K44" i="3"/>
  <c r="L44" i="3"/>
  <c r="S43" i="3"/>
  <c r="Q43" i="3"/>
  <c r="R43" i="3" s="1"/>
  <c r="P43" i="3"/>
  <c r="N43" i="3"/>
  <c r="O43" i="3"/>
  <c r="K43" i="3"/>
  <c r="L43" i="3"/>
  <c r="S46" i="3"/>
  <c r="Q46" i="3"/>
  <c r="R46" i="3" s="1"/>
  <c r="N46" i="3"/>
  <c r="O46" i="3" s="1"/>
  <c r="K46" i="3"/>
  <c r="L46" i="3" s="1"/>
  <c r="P41" i="3"/>
  <c r="Q41" i="3"/>
  <c r="R41" i="3"/>
  <c r="N41" i="3"/>
  <c r="O41" i="3"/>
  <c r="K41" i="3"/>
  <c r="L41" i="3"/>
  <c r="P40" i="3"/>
  <c r="Q40" i="3"/>
  <c r="R40" i="3" s="1"/>
  <c r="N40" i="3"/>
  <c r="O40" i="3" s="1"/>
  <c r="P39" i="3"/>
  <c r="Q39" i="3"/>
  <c r="R39" i="3"/>
  <c r="N39" i="3"/>
  <c r="O39" i="3"/>
  <c r="K39" i="3"/>
  <c r="L39" i="3"/>
  <c r="P38" i="3"/>
  <c r="Q38" i="3"/>
  <c r="R38" i="3" s="1"/>
  <c r="N38" i="3"/>
  <c r="O38" i="3" s="1"/>
  <c r="K38" i="3"/>
  <c r="L38" i="3" s="1"/>
  <c r="P37" i="3"/>
  <c r="Q37" i="3"/>
  <c r="R37" i="3"/>
  <c r="N37" i="3"/>
  <c r="O37" i="3"/>
  <c r="K37" i="3"/>
  <c r="L37" i="3"/>
  <c r="P36" i="3"/>
  <c r="Q36" i="3"/>
  <c r="R36" i="3" s="1"/>
  <c r="N36" i="3"/>
  <c r="O36" i="3" s="1"/>
  <c r="K36" i="3"/>
  <c r="L36" i="3" s="1"/>
  <c r="P35" i="3"/>
  <c r="Q35" i="3"/>
  <c r="R35" i="3"/>
  <c r="N35" i="3"/>
  <c r="O35" i="3"/>
  <c r="K35" i="3"/>
  <c r="L35" i="3"/>
  <c r="P34" i="3"/>
  <c r="Q34" i="3"/>
  <c r="R34" i="3" s="1"/>
  <c r="N34" i="3"/>
  <c r="O34" i="3" s="1"/>
  <c r="K34" i="3"/>
  <c r="L34" i="3" s="1"/>
  <c r="P33" i="3"/>
  <c r="Q33" i="3"/>
  <c r="R33" i="3"/>
  <c r="N33" i="3"/>
  <c r="O33" i="3"/>
  <c r="K33" i="3"/>
  <c r="L33" i="3"/>
  <c r="P32" i="3"/>
  <c r="Q32" i="3"/>
  <c r="R32" i="3" s="1"/>
  <c r="N32" i="3"/>
  <c r="O32" i="3" s="1"/>
  <c r="K32" i="3"/>
  <c r="L32" i="3" s="1"/>
  <c r="P31" i="3"/>
  <c r="Q31" i="3"/>
  <c r="R31" i="3"/>
  <c r="N31" i="3"/>
  <c r="O31" i="3"/>
  <c r="K31" i="3"/>
  <c r="L31" i="3"/>
  <c r="P30" i="3"/>
  <c r="Q30" i="3"/>
  <c r="R30" i="3" s="1"/>
  <c r="N30" i="3"/>
  <c r="O30" i="3" s="1"/>
  <c r="P29" i="3"/>
  <c r="Q29" i="3"/>
  <c r="R29" i="3"/>
  <c r="N29" i="3"/>
  <c r="O29" i="3"/>
  <c r="K29" i="3"/>
  <c r="L29" i="3"/>
  <c r="P28" i="3"/>
  <c r="Q28" i="3"/>
  <c r="R28" i="3" s="1"/>
  <c r="N28" i="3"/>
  <c r="O28" i="3" s="1"/>
  <c r="K28" i="3"/>
  <c r="L28" i="3" s="1"/>
  <c r="P27" i="3"/>
  <c r="Q27" i="3"/>
  <c r="R27" i="3"/>
  <c r="N27" i="3"/>
  <c r="O27" i="3"/>
  <c r="K27" i="3"/>
  <c r="L27" i="3"/>
  <c r="P26" i="3"/>
  <c r="Q26" i="3"/>
  <c r="R26" i="3" s="1"/>
  <c r="N26" i="3"/>
  <c r="O26" i="3" s="1"/>
  <c r="K26" i="3"/>
  <c r="L26" i="3" s="1"/>
  <c r="P25" i="3"/>
  <c r="Q25" i="3"/>
  <c r="R25" i="3"/>
  <c r="N25" i="3"/>
  <c r="O25" i="3"/>
  <c r="K25" i="3"/>
  <c r="L25" i="3"/>
  <c r="P24" i="3"/>
  <c r="Q24" i="3"/>
  <c r="R24" i="3" s="1"/>
  <c r="N24" i="3"/>
  <c r="O24" i="3" s="1"/>
  <c r="K24" i="3"/>
  <c r="L24" i="3" s="1"/>
  <c r="S23" i="3"/>
  <c r="Q23" i="3"/>
  <c r="R23" i="3"/>
  <c r="N23" i="3"/>
  <c r="O23" i="3"/>
  <c r="K23" i="3"/>
  <c r="L23" i="3"/>
  <c r="S22" i="3"/>
  <c r="Q22" i="3"/>
  <c r="R22" i="3" s="1"/>
  <c r="N22" i="3"/>
  <c r="O22" i="3" s="1"/>
  <c r="K22" i="3"/>
  <c r="L22" i="3" s="1"/>
  <c r="S21" i="3"/>
  <c r="Q21" i="3"/>
  <c r="R21" i="3"/>
  <c r="N21" i="3"/>
  <c r="O21" i="3"/>
  <c r="K21" i="3"/>
  <c r="L21" i="3"/>
  <c r="S18" i="3"/>
  <c r="Q18" i="3"/>
  <c r="R18" i="3" s="1"/>
  <c r="N18" i="3"/>
  <c r="O18" i="3" s="1"/>
  <c r="K18" i="3"/>
  <c r="L18" i="3" s="1"/>
  <c r="S17" i="3"/>
  <c r="Q17" i="3"/>
  <c r="R17" i="3"/>
  <c r="N17" i="3"/>
  <c r="O17" i="3"/>
  <c r="K17" i="3"/>
  <c r="L17" i="3"/>
  <c r="S15" i="3"/>
  <c r="Q15" i="3"/>
  <c r="R15" i="3" s="1"/>
  <c r="N15" i="3"/>
  <c r="O15" i="3" s="1"/>
  <c r="K15" i="3"/>
  <c r="L15" i="3" s="1"/>
  <c r="S14" i="3"/>
  <c r="Q14" i="3"/>
  <c r="R14" i="3"/>
  <c r="N14" i="3"/>
  <c r="O14" i="3"/>
  <c r="K14" i="3"/>
  <c r="L14" i="3"/>
  <c r="P13" i="3"/>
  <c r="Q13" i="3"/>
  <c r="R13" i="3" s="1"/>
  <c r="N13" i="3"/>
  <c r="O13" i="3" s="1"/>
  <c r="K13" i="3"/>
  <c r="L13" i="3" s="1"/>
  <c r="S12" i="3"/>
  <c r="Q12" i="3"/>
  <c r="R12" i="3"/>
  <c r="N12" i="3"/>
  <c r="O12" i="3" s="1"/>
  <c r="K12" i="3"/>
  <c r="L12" i="3"/>
  <c r="P11" i="3"/>
  <c r="Q11" i="3"/>
  <c r="R11" i="3" s="1"/>
  <c r="N11" i="3"/>
  <c r="O11" i="3"/>
  <c r="K11" i="3"/>
  <c r="L11" i="3" s="1"/>
  <c r="P10" i="3"/>
  <c r="Q10" i="3"/>
  <c r="R10" i="3"/>
  <c r="N10" i="3"/>
  <c r="O10" i="3" s="1"/>
  <c r="O53" i="3" s="1"/>
  <c r="K10" i="3"/>
  <c r="L10" i="3"/>
  <c r="S9" i="3"/>
  <c r="Q9" i="3"/>
  <c r="R9" i="3" s="1"/>
  <c r="N9" i="3"/>
  <c r="O9" i="3"/>
  <c r="K9" i="3"/>
  <c r="L9" i="3" s="1"/>
  <c r="S6" i="3"/>
  <c r="Q6" i="3"/>
  <c r="R6" i="3" s="1"/>
  <c r="N6" i="3"/>
  <c r="O6" i="3"/>
  <c r="K6" i="3"/>
  <c r="L6" i="3" s="1"/>
  <c r="L53" i="3" s="1"/>
  <c r="Q5" i="3"/>
  <c r="R5" i="3"/>
  <c r="P5" i="3"/>
  <c r="N5" i="3"/>
  <c r="K5" i="3"/>
  <c r="Q13" i="1"/>
  <c r="R13" i="1" s="1"/>
  <c r="N13" i="1"/>
  <c r="O13" i="1" s="1"/>
  <c r="N6" i="1"/>
  <c r="O6" i="1" s="1"/>
  <c r="Q6" i="1"/>
  <c r="R6" i="1" s="1"/>
  <c r="N32" i="1"/>
  <c r="O32" i="1" s="1"/>
  <c r="Q32" i="1"/>
  <c r="R32" i="1" s="1"/>
  <c r="N33" i="1"/>
  <c r="O33" i="1" s="1"/>
  <c r="Q33" i="1"/>
  <c r="R33" i="1" s="1"/>
  <c r="N34" i="1"/>
  <c r="O34" i="1" s="1"/>
  <c r="Q34" i="1"/>
  <c r="R34" i="1" s="1"/>
  <c r="J13" i="2"/>
  <c r="I13" i="2"/>
  <c r="H13" i="2"/>
  <c r="G13" i="2"/>
  <c r="F13" i="2"/>
  <c r="E13" i="2"/>
  <c r="D13" i="2"/>
  <c r="C13" i="2"/>
  <c r="T11" i="2"/>
  <c r="S11" i="2" s="1"/>
  <c r="Q11" i="2"/>
  <c r="R11" i="2"/>
  <c r="P11" i="2"/>
  <c r="N11" i="2"/>
  <c r="O11" i="2" s="1"/>
  <c r="K11" i="2"/>
  <c r="L11" i="2" s="1"/>
  <c r="T10" i="2"/>
  <c r="S10" i="2"/>
  <c r="Q10" i="2"/>
  <c r="R10" i="2" s="1"/>
  <c r="R13" i="2" s="1"/>
  <c r="P10" i="2"/>
  <c r="N10" i="2"/>
  <c r="O10" i="2"/>
  <c r="K10" i="2"/>
  <c r="L10" i="2"/>
  <c r="T9" i="2"/>
  <c r="S9" i="2"/>
  <c r="Q9" i="2"/>
  <c r="R9" i="2"/>
  <c r="N9" i="2"/>
  <c r="O9" i="2"/>
  <c r="K9" i="2"/>
  <c r="L9" i="2"/>
  <c r="T8" i="2"/>
  <c r="S8" i="2"/>
  <c r="Q8" i="2"/>
  <c r="R8" i="2"/>
  <c r="P8" i="2"/>
  <c r="N8" i="2"/>
  <c r="O8" i="2" s="1"/>
  <c r="K8" i="2"/>
  <c r="L8" i="2"/>
  <c r="T7" i="2"/>
  <c r="S7" i="2" s="1"/>
  <c r="Q7" i="2"/>
  <c r="R7" i="2"/>
  <c r="N7" i="2"/>
  <c r="O7" i="2" s="1"/>
  <c r="K7" i="2"/>
  <c r="L7" i="2"/>
  <c r="T6" i="2"/>
  <c r="S6" i="2" s="1"/>
  <c r="Q6" i="2"/>
  <c r="R6" i="2"/>
  <c r="N6" i="2"/>
  <c r="O6" i="2" s="1"/>
  <c r="O13" i="2" s="1"/>
  <c r="K6" i="2"/>
  <c r="L6" i="2"/>
  <c r="T5" i="2"/>
  <c r="Q5" i="2"/>
  <c r="N5" i="2"/>
  <c r="O5" i="2"/>
  <c r="K5" i="2"/>
  <c r="P19" i="3"/>
  <c r="P42" i="3"/>
  <c r="P15" i="3"/>
  <c r="Q53" i="3"/>
  <c r="P8" i="3"/>
  <c r="P20" i="3"/>
  <c r="P48" i="3"/>
  <c r="N53" i="3"/>
  <c r="P17" i="3"/>
  <c r="P47" i="3"/>
  <c r="P50" i="3"/>
  <c r="T53" i="3"/>
  <c r="P18" i="3"/>
  <c r="P21" i="3"/>
  <c r="P22" i="3"/>
  <c r="P46" i="3"/>
  <c r="P49" i="3"/>
  <c r="P51" i="3"/>
  <c r="P44" i="3"/>
  <c r="K53" i="3"/>
  <c r="L5" i="3"/>
  <c r="P6" i="3"/>
  <c r="P9" i="3"/>
  <c r="P53" i="3" s="1"/>
  <c r="P12" i="3"/>
  <c r="P14" i="3"/>
  <c r="O5" i="3"/>
  <c r="S5" i="3"/>
  <c r="S10" i="3"/>
  <c r="S11" i="3"/>
  <c r="S13" i="3"/>
  <c r="P23" i="3"/>
  <c r="S24" i="3"/>
  <c r="S26" i="3"/>
  <c r="S28" i="3"/>
  <c r="S30" i="3"/>
  <c r="S32" i="3"/>
  <c r="S34" i="3"/>
  <c r="S36" i="3"/>
  <c r="S38" i="3"/>
  <c r="S40" i="3"/>
  <c r="S25" i="3"/>
  <c r="S27" i="3"/>
  <c r="S29" i="3"/>
  <c r="S31" i="3"/>
  <c r="S33" i="3"/>
  <c r="S35" i="3"/>
  <c r="S37" i="3"/>
  <c r="S39" i="3"/>
  <c r="S41" i="3"/>
  <c r="M8" i="2"/>
  <c r="P6" i="1"/>
  <c r="S6" i="1"/>
  <c r="P9" i="2"/>
  <c r="M7" i="2"/>
  <c r="T13" i="2"/>
  <c r="M6" i="2"/>
  <c r="M5" i="2"/>
  <c r="N13" i="2"/>
  <c r="P5" i="2"/>
  <c r="S5" i="2"/>
  <c r="P6" i="2"/>
  <c r="P7" i="2"/>
  <c r="M10" i="2"/>
  <c r="P34" i="1"/>
  <c r="S34" i="1"/>
  <c r="S33" i="1"/>
  <c r="K13" i="2"/>
  <c r="M9" i="2"/>
  <c r="L5" i="2"/>
  <c r="L13" i="2" s="1"/>
  <c r="R5" i="2"/>
  <c r="J46" i="1"/>
  <c r="I46" i="1"/>
  <c r="H46" i="1"/>
  <c r="E46" i="1"/>
  <c r="F46" i="1"/>
  <c r="C46" i="1"/>
  <c r="Q10" i="1"/>
  <c r="R10" i="1" s="1"/>
  <c r="Q5" i="1"/>
  <c r="R5" i="1" s="1"/>
  <c r="S53" i="3"/>
  <c r="P13" i="2"/>
  <c r="N10" i="1"/>
  <c r="O10" i="1"/>
  <c r="P7" i="1"/>
  <c r="S9" i="1"/>
  <c r="S14" i="1"/>
  <c r="S17" i="1"/>
  <c r="S19" i="1"/>
  <c r="S23" i="1"/>
  <c r="S25" i="1"/>
  <c r="S27" i="1"/>
  <c r="S30" i="1"/>
  <c r="S36" i="1"/>
  <c r="S38" i="1"/>
  <c r="S40" i="1"/>
  <c r="S42" i="1"/>
  <c r="S5" i="1"/>
  <c r="Q39" i="1"/>
  <c r="R39" i="1" s="1"/>
  <c r="N39" i="1"/>
  <c r="O39" i="1" s="1"/>
  <c r="N5" i="1"/>
  <c r="N7" i="1"/>
  <c r="N8" i="1"/>
  <c r="N9" i="1"/>
  <c r="N11" i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O30" i="1" s="1"/>
  <c r="N31" i="1"/>
  <c r="N36" i="1"/>
  <c r="N37" i="1"/>
  <c r="O37" i="1" s="1"/>
  <c r="N38" i="1"/>
  <c r="O38" i="1" s="1"/>
  <c r="N40" i="1"/>
  <c r="O40" i="1" s="1"/>
  <c r="N41" i="1"/>
  <c r="O41" i="1" s="1"/>
  <c r="N42" i="1"/>
  <c r="Q37" i="1"/>
  <c r="R37" i="1" s="1"/>
  <c r="S7" i="1"/>
  <c r="P41" i="1"/>
  <c r="P39" i="1"/>
  <c r="P37" i="1"/>
  <c r="P31" i="1"/>
  <c r="P29" i="1"/>
  <c r="P26" i="1"/>
  <c r="P24" i="1"/>
  <c r="P22" i="1"/>
  <c r="P16" i="1"/>
  <c r="P14" i="1"/>
  <c r="P11" i="1"/>
  <c r="P9" i="1"/>
  <c r="S41" i="1"/>
  <c r="S39" i="1"/>
  <c r="S37" i="1"/>
  <c r="S31" i="1"/>
  <c r="S29" i="1"/>
  <c r="S26" i="1"/>
  <c r="S24" i="1"/>
  <c r="S22" i="1"/>
  <c r="S20" i="1"/>
  <c r="S18" i="1"/>
  <c r="S16" i="1"/>
  <c r="S11" i="1"/>
  <c r="P42" i="1"/>
  <c r="P40" i="1"/>
  <c r="P38" i="1"/>
  <c r="P36" i="1"/>
  <c r="P30" i="1"/>
  <c r="P27" i="1"/>
  <c r="P23" i="1"/>
  <c r="P21" i="1"/>
  <c r="P19" i="1"/>
  <c r="P17" i="1"/>
  <c r="P15" i="1"/>
  <c r="S15" i="1"/>
  <c r="P5" i="1"/>
  <c r="Q7" i="1"/>
  <c r="R7" i="1"/>
  <c r="Q8" i="1"/>
  <c r="R8" i="1" s="1"/>
  <c r="Q9" i="1"/>
  <c r="R9" i="1" s="1"/>
  <c r="Q11" i="1"/>
  <c r="R11" i="1" s="1"/>
  <c r="Q12" i="1"/>
  <c r="R12" i="1" s="1"/>
  <c r="Q14" i="1"/>
  <c r="R14" i="1" s="1"/>
  <c r="Q15" i="1"/>
  <c r="R15" i="1"/>
  <c r="Q16" i="1"/>
  <c r="R16" i="1" s="1"/>
  <c r="Q17" i="1"/>
  <c r="R17" i="1"/>
  <c r="Q18" i="1"/>
  <c r="R18" i="1" s="1"/>
  <c r="Q19" i="1"/>
  <c r="R19" i="1" s="1"/>
  <c r="Q20" i="1"/>
  <c r="R20" i="1" s="1"/>
  <c r="Q21" i="1"/>
  <c r="R21" i="1"/>
  <c r="Q22" i="1"/>
  <c r="R22" i="1" s="1"/>
  <c r="Q23" i="1"/>
  <c r="R23" i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/>
  <c r="Q30" i="1"/>
  <c r="R30" i="1" s="1"/>
  <c r="Q31" i="1"/>
  <c r="R31" i="1" s="1"/>
  <c r="Q36" i="1"/>
  <c r="R36" i="1" s="1"/>
  <c r="Q38" i="1"/>
  <c r="R38" i="1" s="1"/>
  <c r="Q40" i="1"/>
  <c r="R40" i="1" s="1"/>
  <c r="Q41" i="1"/>
  <c r="R41" i="1" s="1"/>
  <c r="Q42" i="1"/>
  <c r="R42" i="1" s="1"/>
  <c r="O5" i="1"/>
  <c r="O7" i="1"/>
  <c r="O8" i="1"/>
  <c r="O9" i="1"/>
  <c r="O11" i="1"/>
  <c r="O12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1" i="1"/>
  <c r="O36" i="1"/>
  <c r="O42" i="1"/>
  <c r="M44" i="1" l="1"/>
  <c r="N46" i="1"/>
  <c r="S43" i="1"/>
  <c r="P44" i="1"/>
  <c r="Q46" i="1"/>
  <c r="P25" i="1"/>
  <c r="P18" i="1"/>
  <c r="P33" i="1"/>
  <c r="P13" i="1"/>
  <c r="S13" i="1"/>
  <c r="S35" i="1"/>
  <c r="P35" i="1"/>
  <c r="M21" i="1"/>
  <c r="S32" i="1"/>
  <c r="P32" i="1"/>
  <c r="S28" i="1"/>
  <c r="P28" i="1"/>
  <c r="P20" i="1"/>
  <c r="T46" i="1"/>
  <c r="S12" i="1"/>
  <c r="P12" i="1"/>
  <c r="S10" i="1"/>
  <c r="P10" i="1"/>
  <c r="P8" i="1"/>
  <c r="M8" i="1"/>
  <c r="S13" i="2"/>
  <c r="O46" i="1"/>
  <c r="R46" i="1"/>
  <c r="R53" i="3"/>
  <c r="M11" i="2"/>
  <c r="M13" i="2" s="1"/>
  <c r="Q13" i="2"/>
  <c r="L5" i="1"/>
  <c r="L46" i="1" s="1"/>
  <c r="K46" i="1"/>
  <c r="M53" i="3"/>
  <c r="F1" i="6"/>
  <c r="E38" i="6"/>
  <c r="S46" i="1" l="1"/>
  <c r="P46" i="1"/>
</calcChain>
</file>

<file path=xl/sharedStrings.xml><?xml version="1.0" encoding="utf-8"?>
<sst xmlns="http://schemas.openxmlformats.org/spreadsheetml/2006/main" count="198" uniqueCount="70">
  <si>
    <t>Sr.No.</t>
  </si>
  <si>
    <t>Applied Electronics &amp; Devices Ltd (Aplab)</t>
  </si>
  <si>
    <t>Titan Industries Ltd</t>
  </si>
  <si>
    <t>Nirma Ltd</t>
  </si>
  <si>
    <t>Hindustan Motors Ltd</t>
  </si>
  <si>
    <t>Gramophone (Saregama India) Ltd</t>
  </si>
  <si>
    <t>Crest Communications Ltd</t>
  </si>
  <si>
    <t>TTK Prestige</t>
  </si>
  <si>
    <t>Infotech Enterprises (Cyient) Ltd</t>
  </si>
  <si>
    <t>Cadila Healthcare Ltd</t>
  </si>
  <si>
    <t>Bharti Tele Ventures Ltd ( Bharti Airtel Ltd.)</t>
  </si>
  <si>
    <t>Sterling Holidays Resorts (I) Ltd</t>
  </si>
  <si>
    <t>Forbes Gokak Ltd</t>
  </si>
  <si>
    <t>Tata Coffee Ltd</t>
  </si>
  <si>
    <t>Blue Dart Express Ltd</t>
  </si>
  <si>
    <t>Hatsun Agro Products Ltd</t>
  </si>
  <si>
    <t>Greaves Cotton Ltd</t>
  </si>
  <si>
    <t>Modern Dairies Ltd</t>
  </si>
  <si>
    <t>Kamla Dials &amp; Devices Ltd</t>
  </si>
  <si>
    <t>Godrej Industries Ltd</t>
  </si>
  <si>
    <t>Rajshree Sugar and Chemicals Ltd</t>
  </si>
  <si>
    <t>Zuari Industries Ltd</t>
  </si>
  <si>
    <t>Emkay Global Financial Services Ltd</t>
  </si>
  <si>
    <t>Arrow Coated Products Ltd</t>
  </si>
  <si>
    <t>VIP Industries Ltd</t>
  </si>
  <si>
    <t>Shreyas Shipping &amp; Logistics Ltd</t>
  </si>
  <si>
    <t>Hindustan Dorr-Oliver Ltd</t>
  </si>
  <si>
    <t>Bliss GVS Pharma Ltd</t>
  </si>
  <si>
    <t>COSCO (India) Ltd</t>
  </si>
  <si>
    <t>Sensex</t>
  </si>
  <si>
    <t>BSE 100</t>
  </si>
  <si>
    <t>Year</t>
  </si>
  <si>
    <t>Price</t>
  </si>
  <si>
    <t>Company</t>
  </si>
  <si>
    <t>Name</t>
  </si>
  <si>
    <t>%</t>
  </si>
  <si>
    <t>Annualised</t>
  </si>
  <si>
    <t>Sensex Gain/loss</t>
  </si>
  <si>
    <t>BSE 100 Gain/loss</t>
  </si>
  <si>
    <t>No of years</t>
  </si>
  <si>
    <t>Date</t>
  </si>
  <si>
    <t>Period Holding</t>
  </si>
  <si>
    <t>K P Energy Ltd*</t>
  </si>
  <si>
    <t>Average Investment returns**</t>
  </si>
  <si>
    <t>*</t>
  </si>
  <si>
    <t>**</t>
  </si>
  <si>
    <t>Simple average returns. Investment quantums cannot be disclosed due to confidentiality.</t>
  </si>
  <si>
    <t>Modi Champion Ltd</t>
  </si>
  <si>
    <t>Ashoka Refinery Ltd</t>
  </si>
  <si>
    <t>Kerala Ayurveda Pharmacy Limited</t>
  </si>
  <si>
    <t>Jain Studios Ltd</t>
  </si>
  <si>
    <t>SKumars.com</t>
  </si>
  <si>
    <t>ITD Cementation</t>
  </si>
  <si>
    <t>Jetking Infotrain Ltd</t>
  </si>
  <si>
    <t>Gammon India</t>
  </si>
  <si>
    <t>Hindustan Construction</t>
  </si>
  <si>
    <t>Bannari Amman Sugar Ltd</t>
  </si>
  <si>
    <t>Investment Gain/loss</t>
  </si>
  <si>
    <t>Investment Gain</t>
  </si>
  <si>
    <t>Investment Loss</t>
  </si>
  <si>
    <t>Manish Turakhia Benchmarked Investment Performance - Losses</t>
  </si>
  <si>
    <t>Manish Turakhia Benchmarked Investment Performance - Profits</t>
  </si>
  <si>
    <t>Manish Turakhia Benchmarked Investment Performance - Overall</t>
  </si>
  <si>
    <t xml:space="preserve">KP Energy Ltd : The investment is continued. IPO price Rs.70 adjusted for 2 bonus issues. Sale Prices as on 31 Jan, 2018 for demonstration purpose. </t>
  </si>
  <si>
    <t>Gain/Loss</t>
  </si>
  <si>
    <t>IRR</t>
  </si>
  <si>
    <t>Investment (Outflow)</t>
  </si>
  <si>
    <t>Sale (Inflow)</t>
  </si>
  <si>
    <t>Cashflows datewise</t>
  </si>
  <si>
    <t>IRR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</si>
</sst>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17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wrapText="1"/>
    </xf>
    <xf numFmtId="1" fontId="1" fillId="0" borderId="0" xfId="0" applyNumberFormat="1" applyFont="1" applyFill="1"/>
    <xf numFmtId="0" fontId="1" fillId="0" borderId="29" xfId="0" applyFont="1" applyFill="1" applyBorder="1"/>
    <xf numFmtId="0" fontId="2" fillId="0" borderId="21" xfId="0" applyFont="1" applyFill="1" applyBorder="1"/>
    <xf numFmtId="0" fontId="1" fillId="0" borderId="0" xfId="0" applyFont="1" applyFill="1" applyAlignment="1">
      <alignment horizontal="right"/>
    </xf>
    <xf numFmtId="0" fontId="1" fillId="2" borderId="19" xfId="0" applyFont="1" applyFill="1" applyBorder="1"/>
    <xf numFmtId="0" fontId="0" fillId="0" borderId="17" xfId="0" applyFill="1" applyBorder="1"/>
    <xf numFmtId="17" fontId="1" fillId="0" borderId="2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39" xfId="0" applyNumberFormat="1" applyFill="1" applyBorder="1" applyAlignment="1">
      <alignment horizontal="center"/>
    </xf>
    <xf numFmtId="17" fontId="1" fillId="0" borderId="12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" fontId="1" fillId="0" borderId="26" xfId="0" applyNumberFormat="1" applyFont="1" applyFill="1" applyBorder="1" applyAlignment="1">
      <alignment horizontal="center"/>
    </xf>
    <xf numFmtId="1" fontId="1" fillId="0" borderId="27" xfId="0" applyNumberFormat="1" applyFont="1" applyFill="1" applyBorder="1" applyAlignment="1">
      <alignment horizontal="center"/>
    </xf>
    <xf numFmtId="1" fontId="1" fillId="0" borderId="28" xfId="0" applyNumberFormat="1" applyFont="1" applyFill="1" applyBorder="1" applyAlignment="1">
      <alignment horizontal="center"/>
    </xf>
    <xf numFmtId="1" fontId="1" fillId="0" borderId="32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1" fillId="2" borderId="17" xfId="0" applyFont="1" applyFill="1" applyBorder="1"/>
    <xf numFmtId="0" fontId="0" fillId="2" borderId="19" xfId="0" applyFill="1" applyBorder="1"/>
    <xf numFmtId="17" fontId="1" fillId="2" borderId="38" xfId="0" applyNumberFormat="1" applyFont="1" applyFill="1" applyBorder="1" applyAlignment="1">
      <alignment horizontal="center"/>
    </xf>
    <xf numFmtId="1" fontId="1" fillId="2" borderId="37" xfId="0" applyNumberFormat="1" applyFont="1" applyFill="1" applyBorder="1" applyAlignment="1">
      <alignment horizontal="center"/>
    </xf>
    <xf numFmtId="1" fontId="0" fillId="2" borderId="37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7" fontId="1" fillId="2" borderId="36" xfId="0" applyNumberFormat="1" applyFon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0" fontId="0" fillId="2" borderId="17" xfId="0" applyFill="1" applyBorder="1"/>
    <xf numFmtId="17" fontId="1" fillId="2" borderId="2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39" xfId="0" applyNumberFormat="1" applyFill="1" applyBorder="1" applyAlignment="1">
      <alignment horizontal="center"/>
    </xf>
    <xf numFmtId="17" fontId="1" fillId="2" borderId="12" xfId="0" applyNumberFormat="1" applyFon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0" fillId="2" borderId="18" xfId="0" applyFill="1" applyBorder="1"/>
    <xf numFmtId="17" fontId="1" fillId="2" borderId="11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7" fontId="1" fillId="2" borderId="7" xfId="0" applyNumberFormat="1" applyFon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7" fontId="1" fillId="2" borderId="42" xfId="0" applyNumberFormat="1" applyFont="1" applyFill="1" applyBorder="1" applyAlignment="1">
      <alignment horizontal="center"/>
    </xf>
    <xf numFmtId="1" fontId="1" fillId="2" borderId="43" xfId="0" applyNumberFormat="1" applyFont="1" applyFill="1" applyBorder="1" applyAlignment="1">
      <alignment horizontal="center"/>
    </xf>
    <xf numFmtId="1" fontId="0" fillId="2" borderId="43" xfId="0" applyNumberFormat="1" applyFill="1" applyBorder="1" applyAlignment="1">
      <alignment horizontal="center"/>
    </xf>
    <xf numFmtId="1" fontId="0" fillId="2" borderId="33" xfId="0" applyNumberFormat="1" applyFill="1" applyBorder="1" applyAlignment="1">
      <alignment horizontal="center"/>
    </xf>
    <xf numFmtId="1" fontId="0" fillId="2" borderId="22" xfId="0" applyNumberFormat="1" applyFill="1" applyBorder="1" applyAlignment="1">
      <alignment horizontal="center"/>
    </xf>
    <xf numFmtId="1" fontId="1" fillId="2" borderId="44" xfId="0" applyNumberFormat="1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2" fontId="1" fillId="2" borderId="34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2" fillId="0" borderId="35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17" fontId="1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2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3" fillId="0" borderId="0" xfId="0" applyFont="1" applyFill="1"/>
    <xf numFmtId="1" fontId="1" fillId="3" borderId="26" xfId="0" applyNumberFormat="1" applyFont="1" applyFill="1" applyBorder="1" applyAlignment="1">
      <alignment horizontal="center"/>
    </xf>
    <xf numFmtId="1" fontId="1" fillId="3" borderId="27" xfId="0" applyNumberFormat="1" applyFont="1" applyFill="1" applyBorder="1" applyAlignment="1">
      <alignment horizontal="center"/>
    </xf>
    <xf numFmtId="1" fontId="1" fillId="3" borderId="28" xfId="0" applyNumberFormat="1" applyFont="1" applyFill="1" applyBorder="1" applyAlignment="1">
      <alignment horizontal="center"/>
    </xf>
    <xf numFmtId="1" fontId="1" fillId="4" borderId="30" xfId="0" applyNumberFormat="1" applyFont="1" applyFill="1" applyBorder="1" applyAlignment="1">
      <alignment horizontal="center"/>
    </xf>
    <xf numFmtId="1" fontId="1" fillId="4" borderId="27" xfId="0" applyNumberFormat="1" applyFont="1" applyFill="1" applyBorder="1" applyAlignment="1">
      <alignment horizontal="center"/>
    </xf>
    <xf numFmtId="1" fontId="1" fillId="4" borderId="31" xfId="0" applyNumberFormat="1" applyFont="1" applyFill="1" applyBorder="1" applyAlignment="1">
      <alignment horizontal="center"/>
    </xf>
    <xf numFmtId="1" fontId="1" fillId="5" borderId="26" xfId="0" applyNumberFormat="1" applyFont="1" applyFill="1" applyBorder="1" applyAlignment="1">
      <alignment horizontal="center"/>
    </xf>
    <xf numFmtId="1" fontId="1" fillId="5" borderId="27" xfId="0" applyNumberFormat="1" applyFont="1" applyFill="1" applyBorder="1" applyAlignment="1">
      <alignment horizontal="center"/>
    </xf>
    <xf numFmtId="1" fontId="1" fillId="5" borderId="28" xfId="0" applyNumberFormat="1" applyFont="1" applyFill="1" applyBorder="1" applyAlignment="1">
      <alignment horizontal="center"/>
    </xf>
    <xf numFmtId="17" fontId="1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" fontId="0" fillId="0" borderId="0" xfId="0" applyNumberFormat="1"/>
    <xf numFmtId="17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/>
    <xf numFmtId="0" fontId="4" fillId="7" borderId="1" xfId="0" applyFont="1" applyFill="1" applyBorder="1" applyAlignment="1"/>
    <xf numFmtId="9" fontId="4" fillId="7" borderId="1" xfId="0" applyNumberFormat="1" applyFont="1" applyFill="1" applyBorder="1" applyAlignment="1"/>
    <xf numFmtId="0" fontId="0" fillId="0" borderId="0" xfId="0" applyAlignment="1"/>
    <xf numFmtId="1" fontId="0" fillId="0" borderId="1" xfId="0" applyNumberFormat="1" applyBorder="1"/>
    <xf numFmtId="164" fontId="0" fillId="0" borderId="1" xfId="0" applyNumberFormat="1" applyBorder="1"/>
    <xf numFmtId="17" fontId="0" fillId="0" borderId="1" xfId="0" applyNumberFormat="1" applyFill="1" applyBorder="1" applyAlignment="1"/>
    <xf numFmtId="1" fontId="0" fillId="0" borderId="1" xfId="0" applyNumberFormat="1" applyFill="1" applyBorder="1" applyAlignment="1"/>
    <xf numFmtId="0" fontId="0" fillId="0" borderId="1" xfId="0" applyFill="1" applyBorder="1" applyAlignment="1"/>
    <xf numFmtId="9" fontId="5" fillId="6" borderId="28" xfId="0" applyNumberFormat="1" applyFont="1" applyFill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workbookViewId="0">
      <pane ySplit="4" topLeftCell="A5" activePane="bottomLeft" state="frozen"/>
      <selection pane="bottomLeft" activeCell="J19" sqref="J19"/>
    </sheetView>
  </sheetViews>
  <sheetFormatPr baseColWidth="10" defaultColWidth="8.83203125" defaultRowHeight="15" x14ac:dyDescent="0.2"/>
  <cols>
    <col min="1" max="1" width="6.5" style="2" bestFit="1" customWidth="1"/>
    <col min="2" max="2" width="31" style="2" customWidth="1"/>
    <col min="3" max="3" width="9.5" style="2" customWidth="1"/>
    <col min="4" max="4" width="5.5" style="2" bestFit="1" customWidth="1"/>
    <col min="5" max="6" width="7.5" style="2" bestFit="1" customWidth="1"/>
    <col min="7" max="7" width="9.5" style="2" customWidth="1"/>
    <col min="8" max="8" width="5.5" style="2" bestFit="1" customWidth="1"/>
    <col min="9" max="10" width="7.5" style="2" bestFit="1" customWidth="1"/>
    <col min="11" max="11" width="9.5" style="2" customWidth="1"/>
    <col min="12" max="12" width="5.1640625" style="2" customWidth="1"/>
    <col min="13" max="13" width="11" style="2" bestFit="1" customWidth="1"/>
    <col min="14" max="14" width="9.83203125" style="2" customWidth="1"/>
    <col min="15" max="15" width="5.83203125" style="2" customWidth="1"/>
    <col min="16" max="16" width="11" style="2" bestFit="1" customWidth="1"/>
    <col min="17" max="17" width="9.6640625" style="2" customWidth="1"/>
    <col min="18" max="18" width="6.5" style="2" customWidth="1"/>
    <col min="19" max="19" width="11" style="2" bestFit="1" customWidth="1"/>
    <col min="20" max="20" width="14.5" style="2" bestFit="1" customWidth="1"/>
    <col min="21" max="21" width="17.83203125" style="2" bestFit="1" customWidth="1"/>
    <col min="22" max="16384" width="8.83203125" style="2"/>
  </cols>
  <sheetData>
    <row r="1" spans="1:22" x14ac:dyDescent="0.2">
      <c r="B1" s="100" t="s">
        <v>60</v>
      </c>
    </row>
    <row r="2" spans="1:22" ht="16" thickBot="1" x14ac:dyDescent="0.25"/>
    <row r="3" spans="1:22" s="3" customFormat="1" ht="15" customHeight="1" x14ac:dyDescent="0.2">
      <c r="A3" s="24" t="s">
        <v>0</v>
      </c>
      <c r="B3" s="24" t="s">
        <v>33</v>
      </c>
      <c r="C3" s="124" t="s">
        <v>66</v>
      </c>
      <c r="D3" s="125"/>
      <c r="E3" s="125"/>
      <c r="F3" s="126"/>
      <c r="G3" s="124" t="s">
        <v>67</v>
      </c>
      <c r="H3" s="125"/>
      <c r="I3" s="125"/>
      <c r="J3" s="126"/>
      <c r="K3" s="127" t="s">
        <v>59</v>
      </c>
      <c r="L3" s="128"/>
      <c r="M3" s="129"/>
      <c r="N3" s="130" t="s">
        <v>37</v>
      </c>
      <c r="O3" s="131"/>
      <c r="P3" s="132"/>
      <c r="Q3" s="133" t="s">
        <v>38</v>
      </c>
      <c r="R3" s="134"/>
      <c r="S3" s="135"/>
      <c r="T3" s="24" t="s">
        <v>41</v>
      </c>
    </row>
    <row r="4" spans="1:22" s="3" customFormat="1" ht="17" thickBot="1" x14ac:dyDescent="0.25">
      <c r="A4" s="30"/>
      <c r="B4" s="30" t="s">
        <v>34</v>
      </c>
      <c r="C4" s="25" t="s">
        <v>40</v>
      </c>
      <c r="D4" s="26" t="s">
        <v>32</v>
      </c>
      <c r="E4" s="26" t="s">
        <v>29</v>
      </c>
      <c r="F4" s="27" t="s">
        <v>30</v>
      </c>
      <c r="G4" s="28" t="s">
        <v>31</v>
      </c>
      <c r="H4" s="26" t="s">
        <v>32</v>
      </c>
      <c r="I4" s="26" t="s">
        <v>29</v>
      </c>
      <c r="J4" s="29" t="s">
        <v>30</v>
      </c>
      <c r="K4" s="74" t="s">
        <v>64</v>
      </c>
      <c r="L4" s="26" t="s">
        <v>35</v>
      </c>
      <c r="M4" s="29" t="s">
        <v>36</v>
      </c>
      <c r="N4" s="74" t="s">
        <v>64</v>
      </c>
      <c r="O4" s="26" t="s">
        <v>35</v>
      </c>
      <c r="P4" s="29" t="s">
        <v>36</v>
      </c>
      <c r="Q4" s="74" t="s">
        <v>64</v>
      </c>
      <c r="R4" s="26" t="s">
        <v>35</v>
      </c>
      <c r="S4" s="29" t="s">
        <v>36</v>
      </c>
      <c r="T4" s="30" t="s">
        <v>39</v>
      </c>
    </row>
    <row r="5" spans="1:22" x14ac:dyDescent="0.2">
      <c r="A5" s="8">
        <v>1</v>
      </c>
      <c r="B5" s="32" t="s">
        <v>47</v>
      </c>
      <c r="C5" s="33">
        <v>34425</v>
      </c>
      <c r="D5" s="34">
        <v>15.5</v>
      </c>
      <c r="E5" s="35">
        <v>3746.1</v>
      </c>
      <c r="F5" s="36">
        <v>1049.95</v>
      </c>
      <c r="G5" s="37">
        <v>34759</v>
      </c>
      <c r="H5" s="34">
        <v>0</v>
      </c>
      <c r="I5" s="35">
        <v>3260.96</v>
      </c>
      <c r="J5" s="38">
        <v>931.23</v>
      </c>
      <c r="K5" s="39">
        <f t="shared" ref="K5:K11" si="0">H5-D5</f>
        <v>-15.5</v>
      </c>
      <c r="L5" s="34">
        <f t="shared" ref="L5:L11" si="1">K5/D5%</f>
        <v>-100</v>
      </c>
      <c r="M5" s="40">
        <f t="shared" ref="M5:M11" si="2">(POWER(H5/D5,1/T5)-1)*100</f>
        <v>-100</v>
      </c>
      <c r="N5" s="39">
        <f t="shared" ref="N5:N11" si="3">I5-E5</f>
        <v>-485.13999999999987</v>
      </c>
      <c r="O5" s="34">
        <f t="shared" ref="O5:O11" si="4">N5/E5%</f>
        <v>-12.950535223298894</v>
      </c>
      <c r="P5" s="40">
        <f t="shared" ref="P5:P11" si="5">(POWER(I5/E5,1/T5)-1)*100</f>
        <v>-14.041209391349796</v>
      </c>
      <c r="Q5" s="39">
        <f t="shared" ref="Q5:Q11" si="6">J5-F5</f>
        <v>-118.72000000000003</v>
      </c>
      <c r="R5" s="34">
        <f t="shared" ref="R5:R11" si="7">Q5/F5%</f>
        <v>-11.307205105005002</v>
      </c>
      <c r="S5" s="40">
        <f t="shared" ref="S5:S11" si="8">(POWER(J5/F5,1/T5)-1)*100</f>
        <v>-12.269436866331439</v>
      </c>
      <c r="T5" s="41">
        <f t="shared" ref="T5:T11" si="9">YEARFRAC(C5,G5,0)</f>
        <v>0.91666666666666663</v>
      </c>
    </row>
    <row r="6" spans="1:22" x14ac:dyDescent="0.2">
      <c r="A6" s="1">
        <v>2</v>
      </c>
      <c r="B6" s="9" t="s">
        <v>48</v>
      </c>
      <c r="C6" s="10">
        <v>34700</v>
      </c>
      <c r="D6" s="11">
        <v>50</v>
      </c>
      <c r="E6" s="12">
        <v>3618.54</v>
      </c>
      <c r="F6" s="13">
        <v>1007.99</v>
      </c>
      <c r="G6" s="14">
        <v>35156</v>
      </c>
      <c r="H6" s="11">
        <v>25</v>
      </c>
      <c r="I6" s="12">
        <v>3826.72</v>
      </c>
      <c r="J6" s="15">
        <v>1005.78</v>
      </c>
      <c r="K6" s="16">
        <f t="shared" si="0"/>
        <v>-25</v>
      </c>
      <c r="L6" s="11">
        <f t="shared" si="1"/>
        <v>-50</v>
      </c>
      <c r="M6" s="17">
        <f t="shared" si="2"/>
        <v>-42.565082250148244</v>
      </c>
      <c r="N6" s="16">
        <f t="shared" si="3"/>
        <v>208.17999999999984</v>
      </c>
      <c r="O6" s="11">
        <f t="shared" si="4"/>
        <v>5.7531490601181643</v>
      </c>
      <c r="P6" s="17">
        <f t="shared" si="5"/>
        <v>4.5766310201356131</v>
      </c>
      <c r="Q6" s="16">
        <f t="shared" si="6"/>
        <v>-2.2100000000000364</v>
      </c>
      <c r="R6" s="11">
        <f t="shared" si="7"/>
        <v>-0.21924820682745227</v>
      </c>
      <c r="S6" s="17">
        <f t="shared" si="8"/>
        <v>-0.17543705504912133</v>
      </c>
      <c r="T6" s="18">
        <f t="shared" si="9"/>
        <v>1.25</v>
      </c>
    </row>
    <row r="7" spans="1:22" x14ac:dyDescent="0.2">
      <c r="A7" s="31">
        <v>3</v>
      </c>
      <c r="B7" s="42" t="s">
        <v>49</v>
      </c>
      <c r="C7" s="43">
        <v>36220</v>
      </c>
      <c r="D7" s="44">
        <v>20</v>
      </c>
      <c r="E7" s="45">
        <v>3739.96</v>
      </c>
      <c r="F7" s="46">
        <v>957.79</v>
      </c>
      <c r="G7" s="47">
        <v>37196</v>
      </c>
      <c r="H7" s="44">
        <v>14</v>
      </c>
      <c r="I7" s="45">
        <v>3287.56</v>
      </c>
      <c r="J7" s="48">
        <v>903.07</v>
      </c>
      <c r="K7" s="49">
        <f t="shared" si="0"/>
        <v>-6</v>
      </c>
      <c r="L7" s="44">
        <f t="shared" si="1"/>
        <v>-30</v>
      </c>
      <c r="M7" s="50">
        <f t="shared" si="2"/>
        <v>-12.519397592931192</v>
      </c>
      <c r="N7" s="49">
        <f t="shared" si="3"/>
        <v>-452.40000000000009</v>
      </c>
      <c r="O7" s="44">
        <f t="shared" si="4"/>
        <v>-12.096386057604898</v>
      </c>
      <c r="P7" s="50">
        <f t="shared" si="5"/>
        <v>-4.7198298792440418</v>
      </c>
      <c r="Q7" s="49">
        <f t="shared" si="6"/>
        <v>-54.719999999999914</v>
      </c>
      <c r="R7" s="44">
        <f t="shared" si="7"/>
        <v>-5.7131521523507152</v>
      </c>
      <c r="S7" s="50">
        <f t="shared" si="8"/>
        <v>-2.1819121836763711</v>
      </c>
      <c r="T7" s="51">
        <f t="shared" si="9"/>
        <v>2.6666666666666665</v>
      </c>
    </row>
    <row r="8" spans="1:22" x14ac:dyDescent="0.2">
      <c r="A8" s="1">
        <v>4</v>
      </c>
      <c r="B8" s="9" t="s">
        <v>50</v>
      </c>
      <c r="C8" s="10">
        <v>36586</v>
      </c>
      <c r="D8" s="11">
        <v>290</v>
      </c>
      <c r="E8" s="12">
        <v>5001.28</v>
      </c>
      <c r="F8" s="13">
        <v>1683.28</v>
      </c>
      <c r="G8" s="14">
        <v>37043</v>
      </c>
      <c r="H8" s="11">
        <v>60</v>
      </c>
      <c r="I8" s="12">
        <v>3456.78</v>
      </c>
      <c r="J8" s="15">
        <v>945.41</v>
      </c>
      <c r="K8" s="16">
        <f t="shared" si="0"/>
        <v>-230</v>
      </c>
      <c r="L8" s="11">
        <f t="shared" si="1"/>
        <v>-79.310344827586206</v>
      </c>
      <c r="M8" s="17">
        <f t="shared" si="2"/>
        <v>-71.646766010222095</v>
      </c>
      <c r="N8" s="16">
        <f t="shared" si="3"/>
        <v>-1544.4999999999995</v>
      </c>
      <c r="O8" s="11">
        <f t="shared" si="4"/>
        <v>-30.882094183888917</v>
      </c>
      <c r="P8" s="17">
        <f t="shared" si="5"/>
        <v>-25.58294881404748</v>
      </c>
      <c r="Q8" s="16">
        <f t="shared" si="6"/>
        <v>-737.87</v>
      </c>
      <c r="R8" s="11">
        <f t="shared" si="7"/>
        <v>-43.835250225749732</v>
      </c>
      <c r="S8" s="17">
        <f t="shared" si="8"/>
        <v>-36.966552215921155</v>
      </c>
      <c r="T8" s="18">
        <f t="shared" si="9"/>
        <v>1.25</v>
      </c>
    </row>
    <row r="9" spans="1:22" x14ac:dyDescent="0.2">
      <c r="A9" s="31">
        <v>5</v>
      </c>
      <c r="B9" s="42" t="s">
        <v>51</v>
      </c>
      <c r="C9" s="43">
        <v>36678</v>
      </c>
      <c r="D9" s="44">
        <v>20</v>
      </c>
      <c r="E9" s="45">
        <v>4748.7700000000004</v>
      </c>
      <c r="F9" s="46">
        <v>1390.29</v>
      </c>
      <c r="G9" s="47">
        <v>37165</v>
      </c>
      <c r="H9" s="44">
        <v>9</v>
      </c>
      <c r="I9" s="45">
        <v>2989.35</v>
      </c>
      <c r="J9" s="48">
        <v>805.72</v>
      </c>
      <c r="K9" s="49">
        <f t="shared" si="0"/>
        <v>-11</v>
      </c>
      <c r="L9" s="44">
        <f t="shared" si="1"/>
        <v>-55</v>
      </c>
      <c r="M9" s="50">
        <f t="shared" si="2"/>
        <v>-45.057377477729396</v>
      </c>
      <c r="N9" s="49">
        <f t="shared" si="3"/>
        <v>-1759.4200000000005</v>
      </c>
      <c r="O9" s="44">
        <f t="shared" si="4"/>
        <v>-37.050015056530434</v>
      </c>
      <c r="P9" s="50">
        <f t="shared" si="5"/>
        <v>-29.328107235928215</v>
      </c>
      <c r="Q9" s="49">
        <f t="shared" si="6"/>
        <v>-584.56999999999994</v>
      </c>
      <c r="R9" s="44">
        <f t="shared" si="7"/>
        <v>-42.04662336634803</v>
      </c>
      <c r="S9" s="50">
        <f t="shared" si="8"/>
        <v>-33.578441924340062</v>
      </c>
      <c r="T9" s="51">
        <f t="shared" si="9"/>
        <v>1.3333333333333333</v>
      </c>
    </row>
    <row r="10" spans="1:22" x14ac:dyDescent="0.2">
      <c r="A10" s="1">
        <v>6</v>
      </c>
      <c r="B10" s="9" t="s">
        <v>52</v>
      </c>
      <c r="C10" s="10">
        <v>39295</v>
      </c>
      <c r="D10" s="11">
        <v>550</v>
      </c>
      <c r="E10" s="12">
        <v>15318.6</v>
      </c>
      <c r="F10" s="13">
        <v>4557.41</v>
      </c>
      <c r="G10" s="14">
        <v>39814</v>
      </c>
      <c r="H10" s="11">
        <v>210</v>
      </c>
      <c r="I10" s="12">
        <v>9424.24</v>
      </c>
      <c r="J10" s="15">
        <v>2778.39</v>
      </c>
      <c r="K10" s="16">
        <f t="shared" si="0"/>
        <v>-340</v>
      </c>
      <c r="L10" s="11">
        <f t="shared" si="1"/>
        <v>-61.81818181818182</v>
      </c>
      <c r="M10" s="17">
        <f t="shared" si="2"/>
        <v>-49.31960902021163</v>
      </c>
      <c r="N10" s="16">
        <f t="shared" si="3"/>
        <v>-5894.3600000000006</v>
      </c>
      <c r="O10" s="11">
        <f t="shared" si="4"/>
        <v>-38.478451033384253</v>
      </c>
      <c r="P10" s="17">
        <f t="shared" si="5"/>
        <v>-29.029466994469864</v>
      </c>
      <c r="Q10" s="16">
        <f t="shared" si="6"/>
        <v>-1779.02</v>
      </c>
      <c r="R10" s="11">
        <f t="shared" si="7"/>
        <v>-39.035768122683713</v>
      </c>
      <c r="S10" s="17">
        <f t="shared" si="8"/>
        <v>-29.483895888924561</v>
      </c>
      <c r="T10" s="18">
        <f t="shared" si="9"/>
        <v>1.4166666666666667</v>
      </c>
    </row>
    <row r="11" spans="1:22" ht="16" thickBot="1" x14ac:dyDescent="0.25">
      <c r="A11" s="52">
        <v>7</v>
      </c>
      <c r="B11" s="53" t="s">
        <v>53</v>
      </c>
      <c r="C11" s="54">
        <v>40299</v>
      </c>
      <c r="D11" s="55">
        <v>165</v>
      </c>
      <c r="E11" s="56">
        <v>16944.63</v>
      </c>
      <c r="F11" s="57">
        <v>5243.91</v>
      </c>
      <c r="G11" s="58">
        <v>40544</v>
      </c>
      <c r="H11" s="55">
        <v>125</v>
      </c>
      <c r="I11" s="56">
        <v>18327.759999999998</v>
      </c>
      <c r="J11" s="59">
        <v>5550.03</v>
      </c>
      <c r="K11" s="60">
        <f t="shared" si="0"/>
        <v>-40</v>
      </c>
      <c r="L11" s="55">
        <f t="shared" si="1"/>
        <v>-24.242424242424242</v>
      </c>
      <c r="M11" s="61">
        <f t="shared" si="2"/>
        <v>-34.061493956175056</v>
      </c>
      <c r="N11" s="60">
        <f t="shared" si="3"/>
        <v>1383.1299999999974</v>
      </c>
      <c r="O11" s="55">
        <f t="shared" si="4"/>
        <v>8.1626450385756275</v>
      </c>
      <c r="P11" s="61">
        <f t="shared" si="5"/>
        <v>12.490526285404657</v>
      </c>
      <c r="Q11" s="60">
        <f t="shared" si="6"/>
        <v>306.11999999999989</v>
      </c>
      <c r="R11" s="55">
        <f t="shared" si="7"/>
        <v>5.8376287922561581</v>
      </c>
      <c r="S11" s="61">
        <f t="shared" si="8"/>
        <v>8.8830184615876995</v>
      </c>
      <c r="T11" s="62">
        <f t="shared" si="9"/>
        <v>0.66666666666666663</v>
      </c>
    </row>
    <row r="12" spans="1:22" ht="16" thickBot="1" x14ac:dyDescent="0.2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2" ht="16" thickBot="1" x14ac:dyDescent="0.25">
      <c r="A13" s="5"/>
      <c r="B13" s="6" t="s">
        <v>43</v>
      </c>
      <c r="C13" s="20">
        <f t="shared" ref="C13:T13" si="10">AVERAGE(C5:C11)</f>
        <v>36886.142857142855</v>
      </c>
      <c r="D13" s="21">
        <f t="shared" si="10"/>
        <v>158.64285714285714</v>
      </c>
      <c r="E13" s="21">
        <f t="shared" si="10"/>
        <v>7588.2685714285717</v>
      </c>
      <c r="F13" s="22">
        <f t="shared" si="10"/>
        <v>2270.0885714285714</v>
      </c>
      <c r="G13" s="20">
        <f t="shared" si="10"/>
        <v>37382.428571428572</v>
      </c>
      <c r="H13" s="21">
        <f t="shared" si="10"/>
        <v>63.285714285714285</v>
      </c>
      <c r="I13" s="21">
        <f t="shared" si="10"/>
        <v>6367.6242857142852</v>
      </c>
      <c r="J13" s="22">
        <f t="shared" si="10"/>
        <v>1845.6614285714288</v>
      </c>
      <c r="K13" s="104">
        <f t="shared" si="10"/>
        <v>-95.357142857142861</v>
      </c>
      <c r="L13" s="105">
        <f t="shared" si="10"/>
        <v>-57.195850126884615</v>
      </c>
      <c r="M13" s="106">
        <f t="shared" si="10"/>
        <v>-50.738532329631091</v>
      </c>
      <c r="N13" s="101">
        <f t="shared" si="10"/>
        <v>-1220.6442857142863</v>
      </c>
      <c r="O13" s="102">
        <f t="shared" si="10"/>
        <v>-16.791669636573371</v>
      </c>
      <c r="P13" s="103">
        <f t="shared" si="10"/>
        <v>-12.233486429928446</v>
      </c>
      <c r="Q13" s="107">
        <f t="shared" si="10"/>
        <v>-424.42714285714283</v>
      </c>
      <c r="R13" s="108">
        <f t="shared" si="10"/>
        <v>-19.474231198101212</v>
      </c>
      <c r="S13" s="109">
        <f t="shared" si="10"/>
        <v>-15.110379667522144</v>
      </c>
      <c r="T13" s="23">
        <f t="shared" si="10"/>
        <v>1.357142857142857</v>
      </c>
      <c r="U13" s="4"/>
      <c r="V13" s="4"/>
    </row>
    <row r="15" spans="1:22" x14ac:dyDescent="0.2">
      <c r="A15" s="7"/>
    </row>
    <row r="16" spans="1:22" x14ac:dyDescent="0.2">
      <c r="A16" s="7" t="s">
        <v>45</v>
      </c>
      <c r="B16" s="2" t="s">
        <v>46</v>
      </c>
    </row>
  </sheetData>
  <mergeCells count="5">
    <mergeCell ref="C3:F3"/>
    <mergeCell ref="G3:J3"/>
    <mergeCell ref="K3:M3"/>
    <mergeCell ref="N3:P3"/>
    <mergeCell ref="Q3:S3"/>
  </mergeCells>
  <pageMargins left="0.7" right="0.7" top="0.75" bottom="0.75" header="0.3" footer="0.3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9"/>
  <sheetViews>
    <sheetView tabSelected="1" workbookViewId="0">
      <pane ySplit="4" topLeftCell="A21" activePane="bottomLeft" state="frozen"/>
      <selection pane="bottomLeft" activeCell="M52" sqref="M52"/>
    </sheetView>
  </sheetViews>
  <sheetFormatPr baseColWidth="10" defaultColWidth="8.83203125" defaultRowHeight="15" x14ac:dyDescent="0.2"/>
  <cols>
    <col min="1" max="1" width="6.5" style="2" bestFit="1" customWidth="1"/>
    <col min="2" max="2" width="40" style="2" bestFit="1" customWidth="1"/>
    <col min="3" max="3" width="11.83203125" style="2" customWidth="1"/>
    <col min="4" max="4" width="5.5" style="2" bestFit="1" customWidth="1"/>
    <col min="5" max="5" width="8" style="2" bestFit="1" customWidth="1"/>
    <col min="6" max="6" width="7.5" style="2" bestFit="1" customWidth="1"/>
    <col min="7" max="7" width="9.5" style="2" customWidth="1"/>
    <col min="8" max="8" width="5.5" style="2" bestFit="1" customWidth="1"/>
    <col min="9" max="10" width="7.5" style="2" bestFit="1" customWidth="1"/>
    <col min="11" max="11" width="9.5" style="2" bestFit="1" customWidth="1"/>
    <col min="12" max="12" width="7.5" style="2" customWidth="1"/>
    <col min="13" max="13" width="11" style="2" bestFit="1" customWidth="1"/>
    <col min="14" max="14" width="9.5" style="2" bestFit="1" customWidth="1"/>
    <col min="15" max="15" width="7.5" style="2" bestFit="1" customWidth="1"/>
    <col min="16" max="16" width="11" style="2" bestFit="1" customWidth="1"/>
    <col min="17" max="17" width="9.5" style="2" bestFit="1" customWidth="1"/>
    <col min="18" max="18" width="7.5" style="2" bestFit="1" customWidth="1"/>
    <col min="19" max="19" width="12.83203125" style="2" customWidth="1"/>
    <col min="20" max="20" width="14.5" style="2" bestFit="1" customWidth="1"/>
    <col min="21" max="21" width="17.83203125" style="2" bestFit="1" customWidth="1"/>
    <col min="22" max="16384" width="8.83203125" style="2"/>
  </cols>
  <sheetData>
    <row r="1" spans="1:20" x14ac:dyDescent="0.2">
      <c r="B1" s="100" t="s">
        <v>61</v>
      </c>
    </row>
    <row r="2" spans="1:20" ht="16" thickBot="1" x14ac:dyDescent="0.25"/>
    <row r="3" spans="1:20" s="3" customFormat="1" ht="16" x14ac:dyDescent="0.2">
      <c r="A3" s="71" t="s">
        <v>0</v>
      </c>
      <c r="B3" s="24" t="s">
        <v>33</v>
      </c>
      <c r="C3" s="136" t="s">
        <v>66</v>
      </c>
      <c r="D3" s="137"/>
      <c r="E3" s="137"/>
      <c r="F3" s="138"/>
      <c r="G3" s="136" t="s">
        <v>67</v>
      </c>
      <c r="H3" s="137"/>
      <c r="I3" s="137"/>
      <c r="J3" s="138"/>
      <c r="K3" s="127" t="s">
        <v>58</v>
      </c>
      <c r="L3" s="128"/>
      <c r="M3" s="129"/>
      <c r="N3" s="130" t="s">
        <v>37</v>
      </c>
      <c r="O3" s="131"/>
      <c r="P3" s="132"/>
      <c r="Q3" s="133" t="s">
        <v>38</v>
      </c>
      <c r="R3" s="134"/>
      <c r="S3" s="135"/>
      <c r="T3" s="24" t="s">
        <v>41</v>
      </c>
    </row>
    <row r="4" spans="1:20" s="3" customFormat="1" ht="17" thickBot="1" x14ac:dyDescent="0.25">
      <c r="A4" s="72"/>
      <c r="B4" s="73" t="s">
        <v>34</v>
      </c>
      <c r="C4" s="74" t="s">
        <v>40</v>
      </c>
      <c r="D4" s="75" t="s">
        <v>32</v>
      </c>
      <c r="E4" s="75" t="s">
        <v>29</v>
      </c>
      <c r="F4" s="76" t="s">
        <v>30</v>
      </c>
      <c r="G4" s="74" t="s">
        <v>31</v>
      </c>
      <c r="H4" s="75" t="s">
        <v>32</v>
      </c>
      <c r="I4" s="75" t="s">
        <v>29</v>
      </c>
      <c r="J4" s="76" t="s">
        <v>30</v>
      </c>
      <c r="K4" s="74" t="s">
        <v>64</v>
      </c>
      <c r="L4" s="75" t="s">
        <v>35</v>
      </c>
      <c r="M4" s="76" t="s">
        <v>36</v>
      </c>
      <c r="N4" s="74" t="s">
        <v>64</v>
      </c>
      <c r="O4" s="75" t="s">
        <v>35</v>
      </c>
      <c r="P4" s="76" t="s">
        <v>36</v>
      </c>
      <c r="Q4" s="74" t="s">
        <v>64</v>
      </c>
      <c r="R4" s="75" t="s">
        <v>35</v>
      </c>
      <c r="S4" s="76" t="s">
        <v>36</v>
      </c>
      <c r="T4" s="77" t="s">
        <v>39</v>
      </c>
    </row>
    <row r="5" spans="1:20" x14ac:dyDescent="0.2">
      <c r="A5" s="78">
        <v>1</v>
      </c>
      <c r="B5" s="87" t="s">
        <v>1</v>
      </c>
      <c r="C5" s="79">
        <v>31809</v>
      </c>
      <c r="D5" s="80">
        <v>25</v>
      </c>
      <c r="E5" s="81">
        <v>550.42999999999995</v>
      </c>
      <c r="F5" s="82">
        <v>155</v>
      </c>
      <c r="G5" s="83">
        <v>31929</v>
      </c>
      <c r="H5" s="80">
        <v>55</v>
      </c>
      <c r="I5" s="81">
        <v>433.98</v>
      </c>
      <c r="J5" s="82">
        <v>127.29</v>
      </c>
      <c r="K5" s="83">
        <f t="shared" ref="K5:K44" si="0">H5-D5</f>
        <v>30</v>
      </c>
      <c r="L5" s="80">
        <f t="shared" ref="L5:L44" si="1">K5/D5%</f>
        <v>120</v>
      </c>
      <c r="M5" s="84">
        <f>(POWER(H5/D5,1/T5)-1)*100</f>
        <v>964.8000000000003</v>
      </c>
      <c r="N5" s="83">
        <f t="shared" ref="N5:N44" si="2">I5-E5</f>
        <v>-116.44999999999993</v>
      </c>
      <c r="O5" s="80">
        <f t="shared" ref="O5:O44" si="3">N5/E5%</f>
        <v>-21.156186981087501</v>
      </c>
      <c r="P5" s="84">
        <f>(POWER(I5/E5,1/T5)-1)*100</f>
        <v>-50.987951119056916</v>
      </c>
      <c r="Q5" s="83">
        <f t="shared" ref="Q5:Q10" si="4">J5-F5</f>
        <v>-27.709999999999994</v>
      </c>
      <c r="R5" s="80">
        <f t="shared" ref="R5:R10" si="5">Q5/F5%</f>
        <v>-17.877419354838704</v>
      </c>
      <c r="S5" s="84">
        <f>(POWER(J5/F5,1/T5)-1)*100</f>
        <v>-44.615560498432416</v>
      </c>
      <c r="T5" s="85">
        <f>YEARFRAC(C5,G5,0)</f>
        <v>0.33333333333333331</v>
      </c>
    </row>
    <row r="6" spans="1:20" x14ac:dyDescent="0.2">
      <c r="A6" s="86">
        <v>2</v>
      </c>
      <c r="B6" s="88" t="s">
        <v>56</v>
      </c>
      <c r="C6" s="14">
        <v>33848</v>
      </c>
      <c r="D6" s="11">
        <v>100</v>
      </c>
      <c r="E6" s="12">
        <v>3294.42</v>
      </c>
      <c r="F6" s="15">
        <v>852.12</v>
      </c>
      <c r="G6" s="16">
        <v>34029</v>
      </c>
      <c r="H6" s="11">
        <v>150</v>
      </c>
      <c r="I6" s="12">
        <v>2280.52</v>
      </c>
      <c r="J6" s="15">
        <v>592.41</v>
      </c>
      <c r="K6" s="16">
        <f t="shared" ref="K6" si="6">H6-D6</f>
        <v>50</v>
      </c>
      <c r="L6" s="11">
        <f t="shared" ref="L6" si="7">K6/D6%</f>
        <v>50</v>
      </c>
      <c r="M6" s="17">
        <f>(POWER(H6/D6,1/T6)-1)*100</f>
        <v>125</v>
      </c>
      <c r="N6" s="16">
        <f t="shared" ref="N6" si="8">I6-E6</f>
        <v>-1013.9000000000001</v>
      </c>
      <c r="O6" s="11">
        <f t="shared" ref="O6" si="9">N6/E6%</f>
        <v>-30.776282319801361</v>
      </c>
      <c r="P6" s="17">
        <f>(POWER(I6/E6,1/T6)-1)*100</f>
        <v>-52.080769105321544</v>
      </c>
      <c r="Q6" s="16">
        <f t="shared" si="4"/>
        <v>-259.71000000000004</v>
      </c>
      <c r="R6" s="11">
        <f t="shared" si="5"/>
        <v>-30.478101675820309</v>
      </c>
      <c r="S6" s="17">
        <f>(POWER(J6/F6,1/T6)-1)*100</f>
        <v>-51.667056534024212</v>
      </c>
      <c r="T6" s="18">
        <f>YEARFRAC(C6,G6,0)</f>
        <v>0.5</v>
      </c>
    </row>
    <row r="7" spans="1:20" x14ac:dyDescent="0.2">
      <c r="A7" s="91">
        <v>3</v>
      </c>
      <c r="B7" s="93" t="s">
        <v>2</v>
      </c>
      <c r="C7" s="47">
        <v>35125</v>
      </c>
      <c r="D7" s="44">
        <v>40</v>
      </c>
      <c r="E7" s="44">
        <v>3618.54</v>
      </c>
      <c r="F7" s="50">
        <v>779.06</v>
      </c>
      <c r="G7" s="47">
        <v>36220</v>
      </c>
      <c r="H7" s="44">
        <v>300</v>
      </c>
      <c r="I7" s="44">
        <v>17464.810000000001</v>
      </c>
      <c r="J7" s="50">
        <v>1522.2</v>
      </c>
      <c r="K7" s="49">
        <f t="shared" si="0"/>
        <v>260</v>
      </c>
      <c r="L7" s="44">
        <f t="shared" si="1"/>
        <v>650</v>
      </c>
      <c r="M7" s="50">
        <f t="shared" ref="M7:M44" si="10">(POWER(H7/D7,1/T7)-1)*100</f>
        <v>95.743382058443174</v>
      </c>
      <c r="N7" s="49">
        <f t="shared" si="2"/>
        <v>13846.27</v>
      </c>
      <c r="O7" s="44">
        <f t="shared" si="3"/>
        <v>382.64797404478048</v>
      </c>
      <c r="P7" s="50">
        <f t="shared" ref="P7:P44" si="11">(POWER(I7/E7,1/T7)-1)*100</f>
        <v>68.996157148567818</v>
      </c>
      <c r="Q7" s="49">
        <f t="shared" si="4"/>
        <v>743.1400000000001</v>
      </c>
      <c r="R7" s="44">
        <f t="shared" si="5"/>
        <v>95.389315328729509</v>
      </c>
      <c r="S7" s="50">
        <f t="shared" ref="S7:S44" si="12">(POWER(J7/F7,1/T7)-1)*100</f>
        <v>25.016385122257255</v>
      </c>
      <c r="T7" s="51">
        <f t="shared" ref="T7:T43" si="13">YEARFRAC(C7,G7,0)</f>
        <v>3</v>
      </c>
    </row>
    <row r="8" spans="1:20" x14ac:dyDescent="0.2">
      <c r="A8" s="86">
        <v>4</v>
      </c>
      <c r="B8" s="88" t="s">
        <v>3</v>
      </c>
      <c r="C8" s="14">
        <v>35490</v>
      </c>
      <c r="D8" s="11">
        <v>400</v>
      </c>
      <c r="E8" s="12">
        <v>3360.89</v>
      </c>
      <c r="F8" s="15">
        <v>848.94</v>
      </c>
      <c r="G8" s="47">
        <v>36161</v>
      </c>
      <c r="H8" s="11">
        <v>1400</v>
      </c>
      <c r="I8" s="12">
        <v>3315.57</v>
      </c>
      <c r="J8" s="15">
        <v>847.68</v>
      </c>
      <c r="K8" s="16">
        <f t="shared" si="0"/>
        <v>1000</v>
      </c>
      <c r="L8" s="11">
        <f t="shared" si="1"/>
        <v>250</v>
      </c>
      <c r="M8" s="17">
        <f t="shared" si="10"/>
        <v>98.045230510996646</v>
      </c>
      <c r="N8" s="16">
        <f t="shared" si="2"/>
        <v>-45.319999999999709</v>
      </c>
      <c r="O8" s="11">
        <f t="shared" si="3"/>
        <v>-1.3484523444682721</v>
      </c>
      <c r="P8" s="17">
        <f t="shared" si="11"/>
        <v>-0.73778844136035415</v>
      </c>
      <c r="Q8" s="16">
        <f t="shared" si="4"/>
        <v>-1.2600000000001046</v>
      </c>
      <c r="R8" s="11">
        <f t="shared" si="5"/>
        <v>-0.14842038306595337</v>
      </c>
      <c r="S8" s="17">
        <f t="shared" si="12"/>
        <v>-8.0983900445052992E-2</v>
      </c>
      <c r="T8" s="18">
        <f t="shared" si="13"/>
        <v>1.8333333333333333</v>
      </c>
    </row>
    <row r="9" spans="1:20" x14ac:dyDescent="0.2">
      <c r="A9" s="91">
        <v>5</v>
      </c>
      <c r="B9" s="93" t="s">
        <v>4</v>
      </c>
      <c r="C9" s="47">
        <v>35855</v>
      </c>
      <c r="D9" s="44">
        <v>3</v>
      </c>
      <c r="E9" s="44">
        <v>3892.75</v>
      </c>
      <c r="F9" s="50">
        <v>984.34</v>
      </c>
      <c r="G9" s="47">
        <v>36312</v>
      </c>
      <c r="H9" s="44">
        <v>18</v>
      </c>
      <c r="I9" s="44">
        <v>4140.7299999999996</v>
      </c>
      <c r="J9" s="50">
        <v>1038.5</v>
      </c>
      <c r="K9" s="49">
        <f t="shared" si="0"/>
        <v>15</v>
      </c>
      <c r="L9" s="44">
        <f t="shared" si="1"/>
        <v>500</v>
      </c>
      <c r="M9" s="50">
        <f t="shared" si="10"/>
        <v>319.29627126294758</v>
      </c>
      <c r="N9" s="49">
        <f t="shared" si="2"/>
        <v>247.97999999999956</v>
      </c>
      <c r="O9" s="44">
        <f t="shared" si="3"/>
        <v>6.3703037698285154</v>
      </c>
      <c r="P9" s="50">
        <f t="shared" si="11"/>
        <v>5.0645777853172147</v>
      </c>
      <c r="Q9" s="49">
        <f t="shared" si="4"/>
        <v>54.159999999999968</v>
      </c>
      <c r="R9" s="44">
        <f t="shared" si="5"/>
        <v>5.5021638864619913</v>
      </c>
      <c r="S9" s="50">
        <f t="shared" si="12"/>
        <v>4.3780295083986065</v>
      </c>
      <c r="T9" s="51">
        <f t="shared" si="13"/>
        <v>1.25</v>
      </c>
    </row>
    <row r="10" spans="1:20" x14ac:dyDescent="0.2">
      <c r="A10" s="86">
        <v>6</v>
      </c>
      <c r="B10" s="88" t="s">
        <v>5</v>
      </c>
      <c r="C10" s="14">
        <v>35674</v>
      </c>
      <c r="D10" s="11">
        <v>33</v>
      </c>
      <c r="E10" s="12">
        <v>3902.03</v>
      </c>
      <c r="F10" s="15">
        <v>981.55</v>
      </c>
      <c r="G10" s="47">
        <v>36434</v>
      </c>
      <c r="H10" s="11">
        <v>900</v>
      </c>
      <c r="I10" s="12">
        <v>4444.5600000000004</v>
      </c>
      <c r="J10" s="15">
        <v>1201.47</v>
      </c>
      <c r="K10" s="16">
        <f t="shared" si="0"/>
        <v>867</v>
      </c>
      <c r="L10" s="11">
        <f t="shared" si="1"/>
        <v>2627.272727272727</v>
      </c>
      <c r="M10" s="17">
        <f t="shared" si="10"/>
        <v>388.82084044324381</v>
      </c>
      <c r="N10" s="16">
        <f t="shared" si="2"/>
        <v>542.5300000000002</v>
      </c>
      <c r="O10" s="11">
        <f t="shared" si="3"/>
        <v>13.903788540836443</v>
      </c>
      <c r="P10" s="17">
        <f t="shared" si="11"/>
        <v>6.448199805446686</v>
      </c>
      <c r="Q10" s="16">
        <f t="shared" si="4"/>
        <v>219.92000000000007</v>
      </c>
      <c r="R10" s="11">
        <f t="shared" si="5"/>
        <v>22.40537924710917</v>
      </c>
      <c r="S10" s="17">
        <f t="shared" ref="S10" si="14">(POWER(J10/F10,1/T10)-1)*100</f>
        <v>10.190522354160937</v>
      </c>
      <c r="T10" s="18">
        <f t="shared" si="13"/>
        <v>2.0833333333333335</v>
      </c>
    </row>
    <row r="11" spans="1:20" x14ac:dyDescent="0.2">
      <c r="A11" s="91">
        <v>7</v>
      </c>
      <c r="B11" s="93" t="s">
        <v>5</v>
      </c>
      <c r="C11" s="47">
        <v>35796</v>
      </c>
      <c r="D11" s="44">
        <v>8.5</v>
      </c>
      <c r="E11" s="44">
        <v>3224.36</v>
      </c>
      <c r="F11" s="50">
        <v>812.8</v>
      </c>
      <c r="G11" s="47">
        <v>36526</v>
      </c>
      <c r="H11" s="44">
        <v>2300</v>
      </c>
      <c r="I11" s="44">
        <v>5205.29</v>
      </c>
      <c r="J11" s="50">
        <v>1667.71</v>
      </c>
      <c r="K11" s="49">
        <f t="shared" si="0"/>
        <v>2291.5</v>
      </c>
      <c r="L11" s="44">
        <f t="shared" si="1"/>
        <v>26958.823529411762</v>
      </c>
      <c r="M11" s="50">
        <f>(POWER(H11/D11,1/T11)-1)*100</f>
        <v>1544.9566416599484</v>
      </c>
      <c r="N11" s="49">
        <f t="shared" si="2"/>
        <v>1980.9299999999998</v>
      </c>
      <c r="O11" s="44">
        <f t="shared" si="3"/>
        <v>61.436378071927443</v>
      </c>
      <c r="P11" s="50">
        <f t="shared" si="11"/>
        <v>27.057616092829107</v>
      </c>
      <c r="Q11" s="49">
        <f t="shared" ref="Q11:Q44" si="15">J11-F11</f>
        <v>854.91000000000008</v>
      </c>
      <c r="R11" s="44">
        <f t="shared" ref="R11:R44" si="16">Q11/F11%</f>
        <v>105.18085629921261</v>
      </c>
      <c r="S11" s="50">
        <f t="shared" si="12"/>
        <v>43.24135446832824</v>
      </c>
      <c r="T11" s="51">
        <f t="shared" si="13"/>
        <v>2</v>
      </c>
    </row>
    <row r="12" spans="1:20" x14ac:dyDescent="0.2">
      <c r="A12" s="86">
        <v>8</v>
      </c>
      <c r="B12" s="88" t="s">
        <v>6</v>
      </c>
      <c r="C12" s="14">
        <v>35916</v>
      </c>
      <c r="D12" s="11">
        <v>50</v>
      </c>
      <c r="E12" s="12">
        <v>3686.39</v>
      </c>
      <c r="F12" s="15">
        <v>953.6</v>
      </c>
      <c r="G12" s="47">
        <v>36526</v>
      </c>
      <c r="H12" s="11">
        <v>1250</v>
      </c>
      <c r="I12" s="12">
        <v>5205.29</v>
      </c>
      <c r="J12" s="15">
        <v>1667.71</v>
      </c>
      <c r="K12" s="16">
        <f t="shared" si="0"/>
        <v>1200</v>
      </c>
      <c r="L12" s="11">
        <f t="shared" si="1"/>
        <v>2400</v>
      </c>
      <c r="M12" s="17">
        <f t="shared" si="10"/>
        <v>589.86483073060731</v>
      </c>
      <c r="N12" s="16">
        <f t="shared" si="2"/>
        <v>1518.9</v>
      </c>
      <c r="O12" s="11">
        <f t="shared" si="3"/>
        <v>41.202911249216712</v>
      </c>
      <c r="P12" s="17">
        <f t="shared" si="11"/>
        <v>23.000305615792893</v>
      </c>
      <c r="Q12" s="16">
        <f t="shared" si="15"/>
        <v>714.11</v>
      </c>
      <c r="R12" s="11">
        <f t="shared" si="16"/>
        <v>74.885696308724832</v>
      </c>
      <c r="S12" s="17">
        <f t="shared" si="12"/>
        <v>39.846813230808124</v>
      </c>
      <c r="T12" s="18">
        <f t="shared" si="13"/>
        <v>1.6666666666666667</v>
      </c>
    </row>
    <row r="13" spans="1:20" x14ac:dyDescent="0.2">
      <c r="A13" s="91">
        <v>9</v>
      </c>
      <c r="B13" s="93" t="s">
        <v>49</v>
      </c>
      <c r="C13" s="47">
        <v>36220</v>
      </c>
      <c r="D13" s="44">
        <v>20</v>
      </c>
      <c r="E13" s="45">
        <v>3739.96</v>
      </c>
      <c r="F13" s="46">
        <v>957.79</v>
      </c>
      <c r="G13" s="47">
        <v>36342</v>
      </c>
      <c r="H13" s="44">
        <v>100</v>
      </c>
      <c r="I13" s="45">
        <v>3287.56</v>
      </c>
      <c r="J13" s="48">
        <v>903.07</v>
      </c>
      <c r="K13" s="49">
        <f>H13-D13</f>
        <v>80</v>
      </c>
      <c r="L13" s="44">
        <f>K13/D13%</f>
        <v>400</v>
      </c>
      <c r="M13" s="50">
        <f>(POWER(H13/D13,1/T13)-1)*100</f>
        <v>12400</v>
      </c>
      <c r="N13" s="49">
        <f>I13-E13</f>
        <v>-452.40000000000009</v>
      </c>
      <c r="O13" s="44">
        <f>N13/E13%</f>
        <v>-12.096386057604898</v>
      </c>
      <c r="P13" s="50">
        <f>(POWER(I13/E13,1/T13)-1)*100</f>
        <v>-32.076478915389494</v>
      </c>
      <c r="Q13" s="49">
        <f>J13-F13</f>
        <v>-54.719999999999914</v>
      </c>
      <c r="R13" s="44">
        <f>Q13/F13%</f>
        <v>-5.7131521523507152</v>
      </c>
      <c r="S13" s="50">
        <f>(POWER(J13/F13,1/T13)-1)*100</f>
        <v>-16.178901021625613</v>
      </c>
      <c r="T13" s="51">
        <f>YEARFRAC(C13,G13,0)</f>
        <v>0.33333333333333331</v>
      </c>
    </row>
    <row r="14" spans="1:20" x14ac:dyDescent="0.2">
      <c r="A14" s="86">
        <v>10</v>
      </c>
      <c r="B14" s="88" t="s">
        <v>7</v>
      </c>
      <c r="C14" s="14">
        <v>36465</v>
      </c>
      <c r="D14" s="11">
        <v>35</v>
      </c>
      <c r="E14" s="12">
        <v>4622.21</v>
      </c>
      <c r="F14" s="15">
        <v>1306.9100000000001</v>
      </c>
      <c r="G14" s="47">
        <v>38930</v>
      </c>
      <c r="H14" s="11">
        <v>100</v>
      </c>
      <c r="I14" s="12">
        <v>11699.05</v>
      </c>
      <c r="J14" s="15">
        <v>3441.59</v>
      </c>
      <c r="K14" s="16">
        <f t="shared" si="0"/>
        <v>65</v>
      </c>
      <c r="L14" s="11">
        <f t="shared" si="1"/>
        <v>185.71428571428572</v>
      </c>
      <c r="M14" s="17">
        <f t="shared" si="10"/>
        <v>16.827605347001541</v>
      </c>
      <c r="N14" s="16">
        <f t="shared" si="2"/>
        <v>7076.8399999999992</v>
      </c>
      <c r="O14" s="11">
        <f t="shared" si="3"/>
        <v>153.1051163837212</v>
      </c>
      <c r="P14" s="17">
        <f t="shared" si="11"/>
        <v>14.748835018002794</v>
      </c>
      <c r="Q14" s="16">
        <f t="shared" si="15"/>
        <v>2134.6800000000003</v>
      </c>
      <c r="R14" s="11">
        <f t="shared" si="16"/>
        <v>163.33794982056915</v>
      </c>
      <c r="S14" s="17">
        <f t="shared" si="12"/>
        <v>15.424576269308243</v>
      </c>
      <c r="T14" s="18">
        <f t="shared" si="13"/>
        <v>6.75</v>
      </c>
    </row>
    <row r="15" spans="1:20" x14ac:dyDescent="0.2">
      <c r="A15" s="91">
        <v>11</v>
      </c>
      <c r="B15" s="93" t="s">
        <v>8</v>
      </c>
      <c r="C15" s="47">
        <v>36312</v>
      </c>
      <c r="D15" s="44">
        <v>250</v>
      </c>
      <c r="E15" s="44">
        <v>4140.7299999999996</v>
      </c>
      <c r="F15" s="50">
        <v>1038.5</v>
      </c>
      <c r="G15" s="47">
        <v>36526</v>
      </c>
      <c r="H15" s="44">
        <v>1250</v>
      </c>
      <c r="I15" s="44">
        <v>5205.29</v>
      </c>
      <c r="J15" s="50">
        <v>1667.71</v>
      </c>
      <c r="K15" s="49">
        <f t="shared" si="0"/>
        <v>1000</v>
      </c>
      <c r="L15" s="44">
        <f t="shared" si="1"/>
        <v>400</v>
      </c>
      <c r="M15" s="50">
        <f t="shared" si="10"/>
        <v>1478.4625888972973</v>
      </c>
      <c r="N15" s="49">
        <f t="shared" si="2"/>
        <v>1064.5600000000004</v>
      </c>
      <c r="O15" s="44">
        <f t="shared" si="3"/>
        <v>25.709476348373368</v>
      </c>
      <c r="P15" s="50">
        <f t="shared" si="11"/>
        <v>48.028443472023284</v>
      </c>
      <c r="Q15" s="49">
        <f t="shared" si="15"/>
        <v>629.21</v>
      </c>
      <c r="R15" s="44">
        <f t="shared" si="16"/>
        <v>60.58834857968224</v>
      </c>
      <c r="S15" s="50">
        <f t="shared" si="12"/>
        <v>125.24368631186759</v>
      </c>
      <c r="T15" s="51">
        <f t="shared" si="13"/>
        <v>0.58333333333333337</v>
      </c>
    </row>
    <row r="16" spans="1:20" x14ac:dyDescent="0.2">
      <c r="A16" s="86">
        <v>12</v>
      </c>
      <c r="B16" s="88" t="s">
        <v>8</v>
      </c>
      <c r="C16" s="14">
        <v>37043</v>
      </c>
      <c r="D16" s="11">
        <v>60</v>
      </c>
      <c r="E16" s="12">
        <v>3456.78</v>
      </c>
      <c r="F16" s="15">
        <v>945.41</v>
      </c>
      <c r="G16" s="47">
        <v>37561</v>
      </c>
      <c r="H16" s="11">
        <v>600</v>
      </c>
      <c r="I16" s="12">
        <v>3228.82</v>
      </c>
      <c r="J16" s="15">
        <v>924.54</v>
      </c>
      <c r="K16" s="16">
        <f t="shared" si="0"/>
        <v>540</v>
      </c>
      <c r="L16" s="11">
        <f t="shared" si="1"/>
        <v>900</v>
      </c>
      <c r="M16" s="17">
        <f t="shared" si="10"/>
        <v>408.02180469130207</v>
      </c>
      <c r="N16" s="16">
        <f t="shared" si="2"/>
        <v>-227.96000000000004</v>
      </c>
      <c r="O16" s="11">
        <f t="shared" si="3"/>
        <v>-6.5945764555453339</v>
      </c>
      <c r="P16" s="17">
        <f t="shared" si="11"/>
        <v>-4.7014738510994807</v>
      </c>
      <c r="Q16" s="16">
        <f t="shared" si="15"/>
        <v>-20.870000000000005</v>
      </c>
      <c r="R16" s="11">
        <f t="shared" si="16"/>
        <v>-2.2075078537354167</v>
      </c>
      <c r="S16" s="17">
        <f t="shared" si="12"/>
        <v>-1.563348199381831</v>
      </c>
      <c r="T16" s="18">
        <f t="shared" si="13"/>
        <v>1.4166666666666667</v>
      </c>
    </row>
    <row r="17" spans="1:20" x14ac:dyDescent="0.2">
      <c r="A17" s="91">
        <v>13</v>
      </c>
      <c r="B17" s="93" t="s">
        <v>9</v>
      </c>
      <c r="C17" s="47">
        <v>37043</v>
      </c>
      <c r="D17" s="44">
        <v>30</v>
      </c>
      <c r="E17" s="44">
        <v>3456.78</v>
      </c>
      <c r="F17" s="50">
        <v>945.41</v>
      </c>
      <c r="G17" s="47">
        <v>38078</v>
      </c>
      <c r="H17" s="44">
        <v>175</v>
      </c>
      <c r="I17" s="44">
        <v>5655.09</v>
      </c>
      <c r="J17" s="50">
        <v>1754.58</v>
      </c>
      <c r="K17" s="49">
        <f t="shared" si="0"/>
        <v>145</v>
      </c>
      <c r="L17" s="44">
        <f t="shared" si="1"/>
        <v>483.33333333333337</v>
      </c>
      <c r="M17" s="50">
        <f t="shared" si="10"/>
        <v>86.347501552539924</v>
      </c>
      <c r="N17" s="49">
        <f t="shared" si="2"/>
        <v>2198.31</v>
      </c>
      <c r="O17" s="44">
        <f t="shared" si="3"/>
        <v>63.594154097165557</v>
      </c>
      <c r="P17" s="50">
        <f t="shared" si="11"/>
        <v>18.972736770696375</v>
      </c>
      <c r="Q17" s="49">
        <f t="shared" si="15"/>
        <v>809.17</v>
      </c>
      <c r="R17" s="44">
        <f t="shared" si="16"/>
        <v>85.589321035318008</v>
      </c>
      <c r="S17" s="50">
        <f t="shared" si="12"/>
        <v>24.389409383972339</v>
      </c>
      <c r="T17" s="51">
        <f t="shared" si="13"/>
        <v>2.8333333333333335</v>
      </c>
    </row>
    <row r="18" spans="1:20" x14ac:dyDescent="0.2">
      <c r="A18" s="86">
        <v>14</v>
      </c>
      <c r="B18" s="88" t="s">
        <v>10</v>
      </c>
      <c r="C18" s="14">
        <v>37288</v>
      </c>
      <c r="D18" s="11">
        <v>45</v>
      </c>
      <c r="E18" s="12">
        <v>3562.31</v>
      </c>
      <c r="F18" s="15">
        <v>990.48</v>
      </c>
      <c r="G18" s="47">
        <v>37926</v>
      </c>
      <c r="H18" s="11">
        <v>90</v>
      </c>
      <c r="I18" s="12">
        <v>5044.82</v>
      </c>
      <c r="J18" s="15">
        <v>1504.72</v>
      </c>
      <c r="K18" s="16">
        <f t="shared" si="0"/>
        <v>45</v>
      </c>
      <c r="L18" s="11">
        <f t="shared" si="1"/>
        <v>100</v>
      </c>
      <c r="M18" s="17">
        <f t="shared" si="10"/>
        <v>48.599428913694844</v>
      </c>
      <c r="N18" s="16">
        <f t="shared" si="2"/>
        <v>1482.5099999999998</v>
      </c>
      <c r="O18" s="11">
        <f t="shared" si="3"/>
        <v>41.616535338025038</v>
      </c>
      <c r="P18" s="17">
        <f t="shared" si="11"/>
        <v>21.997473624773622</v>
      </c>
      <c r="Q18" s="16">
        <f t="shared" si="15"/>
        <v>514.24</v>
      </c>
      <c r="R18" s="11">
        <f t="shared" si="16"/>
        <v>51.918261852839031</v>
      </c>
      <c r="S18" s="17">
        <f t="shared" si="12"/>
        <v>26.992225183819187</v>
      </c>
      <c r="T18" s="18">
        <f t="shared" si="13"/>
        <v>1.75</v>
      </c>
    </row>
    <row r="19" spans="1:20" x14ac:dyDescent="0.2">
      <c r="A19" s="91">
        <v>15</v>
      </c>
      <c r="B19" s="93" t="s">
        <v>10</v>
      </c>
      <c r="C19" s="47">
        <v>37561</v>
      </c>
      <c r="D19" s="44">
        <v>25</v>
      </c>
      <c r="E19" s="44">
        <v>3228.82</v>
      </c>
      <c r="F19" s="50">
        <v>924.54</v>
      </c>
      <c r="G19" s="47">
        <v>38596</v>
      </c>
      <c r="H19" s="44">
        <v>350</v>
      </c>
      <c r="I19" s="44">
        <v>8634.48</v>
      </c>
      <c r="J19" s="50">
        <v>2648.65</v>
      </c>
      <c r="K19" s="49">
        <f t="shared" si="0"/>
        <v>325</v>
      </c>
      <c r="L19" s="44">
        <f t="shared" si="1"/>
        <v>1300</v>
      </c>
      <c r="M19" s="50">
        <f t="shared" si="10"/>
        <v>153.81411913330442</v>
      </c>
      <c r="N19" s="49">
        <f t="shared" si="2"/>
        <v>5405.66</v>
      </c>
      <c r="O19" s="44">
        <f t="shared" si="3"/>
        <v>167.41905711684143</v>
      </c>
      <c r="P19" s="50">
        <f t="shared" si="11"/>
        <v>41.505647106559266</v>
      </c>
      <c r="Q19" s="49">
        <f t="shared" si="15"/>
        <v>1724.1100000000001</v>
      </c>
      <c r="R19" s="44">
        <f t="shared" si="16"/>
        <v>186.4830077660242</v>
      </c>
      <c r="S19" s="50">
        <f t="shared" si="12"/>
        <v>44.986982764032149</v>
      </c>
      <c r="T19" s="51">
        <f t="shared" si="13"/>
        <v>2.8333333333333335</v>
      </c>
    </row>
    <row r="20" spans="1:20" x14ac:dyDescent="0.2">
      <c r="A20" s="86">
        <v>16</v>
      </c>
      <c r="B20" s="88" t="s">
        <v>11</v>
      </c>
      <c r="C20" s="14">
        <v>37561</v>
      </c>
      <c r="D20" s="11">
        <v>3</v>
      </c>
      <c r="E20" s="12">
        <v>3228.82</v>
      </c>
      <c r="F20" s="15">
        <v>924.54</v>
      </c>
      <c r="G20" s="47">
        <v>37956</v>
      </c>
      <c r="H20" s="11">
        <v>20</v>
      </c>
      <c r="I20" s="12">
        <v>5838.96</v>
      </c>
      <c r="J20" s="15">
        <v>1783.42</v>
      </c>
      <c r="K20" s="16">
        <f t="shared" si="0"/>
        <v>17</v>
      </c>
      <c r="L20" s="11">
        <f t="shared" si="1"/>
        <v>566.66666666666674</v>
      </c>
      <c r="M20" s="17">
        <f t="shared" si="10"/>
        <v>476.14413533231846</v>
      </c>
      <c r="N20" s="16">
        <f t="shared" si="2"/>
        <v>2610.14</v>
      </c>
      <c r="O20" s="11">
        <f t="shared" si="3"/>
        <v>80.838820374006588</v>
      </c>
      <c r="P20" s="17">
        <f t="shared" si="11"/>
        <v>72.782597598129357</v>
      </c>
      <c r="Q20" s="16">
        <f t="shared" si="15"/>
        <v>858.88000000000011</v>
      </c>
      <c r="R20" s="11">
        <f t="shared" si="16"/>
        <v>92.898089860903809</v>
      </c>
      <c r="S20" s="17">
        <f t="shared" si="12"/>
        <v>83.391678342639182</v>
      </c>
      <c r="T20" s="18">
        <f t="shared" si="13"/>
        <v>1.0833333333333333</v>
      </c>
    </row>
    <row r="21" spans="1:20" x14ac:dyDescent="0.2">
      <c r="A21" s="91">
        <v>17</v>
      </c>
      <c r="B21" s="93" t="s">
        <v>12</v>
      </c>
      <c r="C21" s="47">
        <v>37530</v>
      </c>
      <c r="D21" s="44">
        <v>65</v>
      </c>
      <c r="E21" s="44">
        <v>2949.32</v>
      </c>
      <c r="F21" s="50">
        <v>846.09</v>
      </c>
      <c r="G21" s="47">
        <v>38353</v>
      </c>
      <c r="H21" s="44">
        <v>270</v>
      </c>
      <c r="I21" s="44">
        <v>6555.94</v>
      </c>
      <c r="J21" s="50">
        <v>2042.59</v>
      </c>
      <c r="K21" s="49">
        <f t="shared" si="0"/>
        <v>205</v>
      </c>
      <c r="L21" s="44">
        <f t="shared" si="1"/>
        <v>315.38461538461536</v>
      </c>
      <c r="M21" s="50">
        <f t="shared" si="10"/>
        <v>88.307166192796643</v>
      </c>
      <c r="N21" s="49">
        <f t="shared" si="2"/>
        <v>3606.6199999999994</v>
      </c>
      <c r="O21" s="44">
        <f t="shared" si="3"/>
        <v>122.28649315774481</v>
      </c>
      <c r="P21" s="50">
        <f t="shared" si="11"/>
        <v>42.621036580801366</v>
      </c>
      <c r="Q21" s="49">
        <f t="shared" si="15"/>
        <v>1196.5</v>
      </c>
      <c r="R21" s="44">
        <f t="shared" si="16"/>
        <v>141.41521587537969</v>
      </c>
      <c r="S21" s="50">
        <f t="shared" si="12"/>
        <v>47.950902073850884</v>
      </c>
      <c r="T21" s="51">
        <f t="shared" si="13"/>
        <v>2.25</v>
      </c>
    </row>
    <row r="22" spans="1:20" x14ac:dyDescent="0.2">
      <c r="A22" s="86">
        <v>18</v>
      </c>
      <c r="B22" s="88" t="s">
        <v>13</v>
      </c>
      <c r="C22" s="14">
        <v>37681</v>
      </c>
      <c r="D22" s="11">
        <v>70</v>
      </c>
      <c r="E22" s="12">
        <v>3048.72</v>
      </c>
      <c r="F22" s="15">
        <v>870.42</v>
      </c>
      <c r="G22" s="47">
        <v>38322</v>
      </c>
      <c r="H22" s="11">
        <v>270</v>
      </c>
      <c r="I22" s="12">
        <v>6602.69</v>
      </c>
      <c r="J22" s="15">
        <v>2076.6</v>
      </c>
      <c r="K22" s="16">
        <f t="shared" si="0"/>
        <v>200</v>
      </c>
      <c r="L22" s="11">
        <f t="shared" si="1"/>
        <v>285.71428571428572</v>
      </c>
      <c r="M22" s="17">
        <f t="shared" si="10"/>
        <v>116.27632692063949</v>
      </c>
      <c r="N22" s="16">
        <f t="shared" si="2"/>
        <v>3553.97</v>
      </c>
      <c r="O22" s="11">
        <f t="shared" si="3"/>
        <v>116.57252879897138</v>
      </c>
      <c r="P22" s="17">
        <f t="shared" si="11"/>
        <v>55.51538250959058</v>
      </c>
      <c r="Q22" s="16">
        <f t="shared" si="15"/>
        <v>1206.1799999999998</v>
      </c>
      <c r="R22" s="11">
        <f t="shared" si="16"/>
        <v>138.57448128489693</v>
      </c>
      <c r="S22" s="17">
        <f t="shared" si="12"/>
        <v>64.355838414567984</v>
      </c>
      <c r="T22" s="18">
        <f t="shared" si="13"/>
        <v>1.75</v>
      </c>
    </row>
    <row r="23" spans="1:20" x14ac:dyDescent="0.2">
      <c r="A23" s="91">
        <v>19</v>
      </c>
      <c r="B23" s="93" t="s">
        <v>14</v>
      </c>
      <c r="C23" s="47">
        <v>37834</v>
      </c>
      <c r="D23" s="44">
        <v>90</v>
      </c>
      <c r="E23" s="44">
        <v>4244.7299999999996</v>
      </c>
      <c r="F23" s="50">
        <v>1292.97</v>
      </c>
      <c r="G23" s="47">
        <v>39083</v>
      </c>
      <c r="H23" s="44">
        <v>650</v>
      </c>
      <c r="I23" s="44">
        <v>14090.92</v>
      </c>
      <c r="J23" s="50">
        <v>4144.63</v>
      </c>
      <c r="K23" s="49">
        <f t="shared" si="0"/>
        <v>560</v>
      </c>
      <c r="L23" s="44">
        <f t="shared" si="1"/>
        <v>622.22222222222217</v>
      </c>
      <c r="M23" s="50">
        <f t="shared" si="10"/>
        <v>78.368556117426323</v>
      </c>
      <c r="N23" s="49">
        <f t="shared" si="2"/>
        <v>9846.19</v>
      </c>
      <c r="O23" s="44">
        <f t="shared" si="3"/>
        <v>231.9626925623067</v>
      </c>
      <c r="P23" s="50">
        <f t="shared" si="11"/>
        <v>42.073779923245169</v>
      </c>
      <c r="Q23" s="49">
        <f t="shared" si="15"/>
        <v>2851.66</v>
      </c>
      <c r="R23" s="44">
        <f t="shared" si="16"/>
        <v>220.55113421038382</v>
      </c>
      <c r="S23" s="50">
        <f t="shared" si="12"/>
        <v>40.6266100192991</v>
      </c>
      <c r="T23" s="51">
        <f t="shared" si="13"/>
        <v>3.4166666666666665</v>
      </c>
    </row>
    <row r="24" spans="1:20" x14ac:dyDescent="0.2">
      <c r="A24" s="86">
        <v>20</v>
      </c>
      <c r="B24" s="88" t="s">
        <v>15</v>
      </c>
      <c r="C24" s="14">
        <v>37987</v>
      </c>
      <c r="D24" s="11">
        <v>72</v>
      </c>
      <c r="E24" s="12">
        <v>5695.67</v>
      </c>
      <c r="F24" s="15">
        <v>1708.76</v>
      </c>
      <c r="G24" s="47">
        <v>39417</v>
      </c>
      <c r="H24" s="11">
        <v>345</v>
      </c>
      <c r="I24" s="12">
        <v>20286.990000000002</v>
      </c>
      <c r="J24" s="15">
        <v>6469.48</v>
      </c>
      <c r="K24" s="16">
        <f t="shared" si="0"/>
        <v>273</v>
      </c>
      <c r="L24" s="11">
        <f t="shared" si="1"/>
        <v>379.16666666666669</v>
      </c>
      <c r="M24" s="17">
        <f t="shared" si="10"/>
        <v>49.190530838233329</v>
      </c>
      <c r="N24" s="16">
        <f t="shared" si="2"/>
        <v>14591.320000000002</v>
      </c>
      <c r="O24" s="11">
        <f t="shared" si="3"/>
        <v>256.1826791229127</v>
      </c>
      <c r="P24" s="17">
        <f t="shared" si="11"/>
        <v>38.309696659349626</v>
      </c>
      <c r="Q24" s="16">
        <f t="shared" si="15"/>
        <v>4760.7199999999993</v>
      </c>
      <c r="R24" s="11">
        <f t="shared" si="16"/>
        <v>278.60670895854304</v>
      </c>
      <c r="S24" s="17">
        <f t="shared" si="12"/>
        <v>40.48260312927998</v>
      </c>
      <c r="T24" s="18">
        <f t="shared" si="13"/>
        <v>3.9166666666666665</v>
      </c>
    </row>
    <row r="25" spans="1:20" x14ac:dyDescent="0.2">
      <c r="A25" s="91">
        <v>21</v>
      </c>
      <c r="B25" s="93" t="s">
        <v>16</v>
      </c>
      <c r="C25" s="47">
        <v>38384</v>
      </c>
      <c r="D25" s="44">
        <v>115</v>
      </c>
      <c r="E25" s="44">
        <v>6713.86</v>
      </c>
      <c r="F25" s="50">
        <v>2094.9</v>
      </c>
      <c r="G25" s="47">
        <v>38565</v>
      </c>
      <c r="H25" s="44">
        <v>215</v>
      </c>
      <c r="I25" s="44">
        <v>7805.43</v>
      </c>
      <c r="J25" s="50">
        <v>2427.1999999999998</v>
      </c>
      <c r="K25" s="49">
        <f t="shared" si="0"/>
        <v>100</v>
      </c>
      <c r="L25" s="44">
        <f t="shared" si="1"/>
        <v>86.956521739130437</v>
      </c>
      <c r="M25" s="50">
        <f t="shared" si="10"/>
        <v>249.52741020793954</v>
      </c>
      <c r="N25" s="49">
        <f t="shared" si="2"/>
        <v>1091.5700000000006</v>
      </c>
      <c r="O25" s="44">
        <f t="shared" si="3"/>
        <v>16.258456387234776</v>
      </c>
      <c r="P25" s="50">
        <f t="shared" si="11"/>
        <v>35.160286815425714</v>
      </c>
      <c r="Q25" s="49">
        <f t="shared" si="15"/>
        <v>332.29999999999973</v>
      </c>
      <c r="R25" s="44">
        <f t="shared" si="16"/>
        <v>15.862332330898836</v>
      </c>
      <c r="S25" s="50">
        <f t="shared" si="12"/>
        <v>34.240800531556474</v>
      </c>
      <c r="T25" s="51">
        <f t="shared" si="13"/>
        <v>0.5</v>
      </c>
    </row>
    <row r="26" spans="1:20" x14ac:dyDescent="0.2">
      <c r="A26" s="86">
        <v>22</v>
      </c>
      <c r="B26" s="88" t="s">
        <v>17</v>
      </c>
      <c r="C26" s="14">
        <v>38443</v>
      </c>
      <c r="D26" s="11">
        <v>7</v>
      </c>
      <c r="E26" s="12">
        <v>6154.44</v>
      </c>
      <c r="F26" s="15">
        <v>1921.8</v>
      </c>
      <c r="G26" s="47">
        <v>39356</v>
      </c>
      <c r="H26" s="11">
        <v>180</v>
      </c>
      <c r="I26" s="12">
        <v>19837.990000000002</v>
      </c>
      <c r="J26" s="15">
        <v>6026.89</v>
      </c>
      <c r="K26" s="16">
        <f t="shared" si="0"/>
        <v>173</v>
      </c>
      <c r="L26" s="11">
        <f t="shared" si="1"/>
        <v>2471.4285714285711</v>
      </c>
      <c r="M26" s="17">
        <f t="shared" si="10"/>
        <v>266.49646160447446</v>
      </c>
      <c r="N26" s="16">
        <f t="shared" si="2"/>
        <v>13683.550000000003</v>
      </c>
      <c r="O26" s="11">
        <f t="shared" si="3"/>
        <v>222.33623205360689</v>
      </c>
      <c r="P26" s="17">
        <f t="shared" si="11"/>
        <v>59.706889006230867</v>
      </c>
      <c r="Q26" s="16">
        <f t="shared" si="15"/>
        <v>4105.09</v>
      </c>
      <c r="R26" s="11">
        <f t="shared" si="16"/>
        <v>213.60651472577791</v>
      </c>
      <c r="S26" s="17">
        <f t="shared" si="12"/>
        <v>57.962511596257052</v>
      </c>
      <c r="T26" s="18">
        <f t="shared" si="13"/>
        <v>2.5</v>
      </c>
    </row>
    <row r="27" spans="1:20" x14ac:dyDescent="0.2">
      <c r="A27" s="91">
        <v>23</v>
      </c>
      <c r="B27" s="93" t="s">
        <v>17</v>
      </c>
      <c r="C27" s="47">
        <v>38443</v>
      </c>
      <c r="D27" s="44">
        <v>7</v>
      </c>
      <c r="E27" s="44">
        <v>6154.44</v>
      </c>
      <c r="F27" s="50">
        <v>1921.8</v>
      </c>
      <c r="G27" s="47">
        <v>40148</v>
      </c>
      <c r="H27" s="44">
        <v>140</v>
      </c>
      <c r="I27" s="44">
        <v>17464.810000000001</v>
      </c>
      <c r="J27" s="50">
        <v>5353.23</v>
      </c>
      <c r="K27" s="49">
        <f t="shared" si="0"/>
        <v>133</v>
      </c>
      <c r="L27" s="44">
        <f t="shared" si="1"/>
        <v>1899.9999999999998</v>
      </c>
      <c r="M27" s="50">
        <f t="shared" si="10"/>
        <v>90.016862084421192</v>
      </c>
      <c r="N27" s="49">
        <f t="shared" si="2"/>
        <v>11310.370000000003</v>
      </c>
      <c r="O27" s="44">
        <f t="shared" si="3"/>
        <v>183.77577813740979</v>
      </c>
      <c r="P27" s="50">
        <f t="shared" si="11"/>
        <v>25.044945237543171</v>
      </c>
      <c r="Q27" s="49">
        <f t="shared" si="15"/>
        <v>3431.4299999999994</v>
      </c>
      <c r="R27" s="44">
        <f t="shared" si="16"/>
        <v>178.5529191383078</v>
      </c>
      <c r="S27" s="50">
        <f t="shared" si="12"/>
        <v>24.54817473741786</v>
      </c>
      <c r="T27" s="51">
        <f t="shared" si="13"/>
        <v>4.666666666666667</v>
      </c>
    </row>
    <row r="28" spans="1:20" x14ac:dyDescent="0.2">
      <c r="A28" s="86">
        <v>24</v>
      </c>
      <c r="B28" s="88" t="s">
        <v>18</v>
      </c>
      <c r="C28" s="14">
        <v>38353</v>
      </c>
      <c r="D28" s="11">
        <v>40</v>
      </c>
      <c r="E28" s="12">
        <v>6555.94</v>
      </c>
      <c r="F28" s="15">
        <v>2042.59</v>
      </c>
      <c r="G28" s="47">
        <v>39234</v>
      </c>
      <c r="H28" s="11">
        <v>100</v>
      </c>
      <c r="I28" s="12">
        <v>14650.51</v>
      </c>
      <c r="J28" s="15">
        <v>4411.1099999999997</v>
      </c>
      <c r="K28" s="16">
        <f t="shared" si="0"/>
        <v>60</v>
      </c>
      <c r="L28" s="11">
        <f t="shared" si="1"/>
        <v>150</v>
      </c>
      <c r="M28" s="17">
        <f t="shared" si="10"/>
        <v>46.104916761856771</v>
      </c>
      <c r="N28" s="16">
        <f t="shared" si="2"/>
        <v>8094.5700000000006</v>
      </c>
      <c r="O28" s="11">
        <f t="shared" si="3"/>
        <v>123.46925078630984</v>
      </c>
      <c r="P28" s="17">
        <f t="shared" si="11"/>
        <v>39.477420220780488</v>
      </c>
      <c r="Q28" s="16">
        <f t="shared" si="15"/>
        <v>2368.5199999999995</v>
      </c>
      <c r="R28" s="11">
        <f t="shared" si="16"/>
        <v>115.95670203026548</v>
      </c>
      <c r="S28" s="17">
        <f t="shared" si="12"/>
        <v>37.517709120629107</v>
      </c>
      <c r="T28" s="18">
        <f t="shared" si="13"/>
        <v>2.4166666666666665</v>
      </c>
    </row>
    <row r="29" spans="1:20" x14ac:dyDescent="0.2">
      <c r="A29" s="91">
        <v>25</v>
      </c>
      <c r="B29" s="93" t="s">
        <v>19</v>
      </c>
      <c r="C29" s="47">
        <v>38596</v>
      </c>
      <c r="D29" s="44">
        <v>44</v>
      </c>
      <c r="E29" s="44">
        <v>8634.48</v>
      </c>
      <c r="F29" s="50">
        <v>2648.65</v>
      </c>
      <c r="G29" s="47">
        <v>39022</v>
      </c>
      <c r="H29" s="44">
        <v>170</v>
      </c>
      <c r="I29" s="44">
        <v>13696.31</v>
      </c>
      <c r="J29" s="50">
        <v>4020.01</v>
      </c>
      <c r="K29" s="49">
        <f t="shared" si="0"/>
        <v>126</v>
      </c>
      <c r="L29" s="44">
        <f t="shared" si="1"/>
        <v>286.36363636363637</v>
      </c>
      <c r="M29" s="50">
        <f t="shared" si="10"/>
        <v>218.52214997102206</v>
      </c>
      <c r="N29" s="49">
        <f t="shared" si="2"/>
        <v>5061.83</v>
      </c>
      <c r="O29" s="44">
        <f t="shared" si="3"/>
        <v>58.623449240718614</v>
      </c>
      <c r="P29" s="50">
        <f t="shared" si="11"/>
        <v>48.505820818679958</v>
      </c>
      <c r="Q29" s="49">
        <f t="shared" si="15"/>
        <v>1371.3600000000001</v>
      </c>
      <c r="R29" s="44">
        <f t="shared" si="16"/>
        <v>51.775810318464131</v>
      </c>
      <c r="S29" s="50">
        <f t="shared" si="12"/>
        <v>42.993560525187149</v>
      </c>
      <c r="T29" s="51">
        <f t="shared" si="13"/>
        <v>1.1666666666666667</v>
      </c>
    </row>
    <row r="30" spans="1:20" x14ac:dyDescent="0.2">
      <c r="A30" s="86">
        <v>26</v>
      </c>
      <c r="B30" s="88" t="s">
        <v>20</v>
      </c>
      <c r="C30" s="14">
        <v>38596</v>
      </c>
      <c r="D30" s="11">
        <v>72</v>
      </c>
      <c r="E30" s="12">
        <v>8634.48</v>
      </c>
      <c r="F30" s="15">
        <v>2648.65</v>
      </c>
      <c r="G30" s="47">
        <v>38718</v>
      </c>
      <c r="H30" s="11">
        <v>150</v>
      </c>
      <c r="I30" s="12">
        <v>9919.89</v>
      </c>
      <c r="J30" s="15">
        <v>3030.48</v>
      </c>
      <c r="K30" s="16">
        <f t="shared" si="0"/>
        <v>78</v>
      </c>
      <c r="L30" s="11">
        <f t="shared" si="1"/>
        <v>108.33333333333334</v>
      </c>
      <c r="M30" s="17">
        <f t="shared" si="10"/>
        <v>804.22453703703718</v>
      </c>
      <c r="N30" s="16">
        <f t="shared" si="2"/>
        <v>1285.4099999999999</v>
      </c>
      <c r="O30" s="11">
        <f t="shared" si="3"/>
        <v>14.886941657169858</v>
      </c>
      <c r="P30" s="17">
        <f t="shared" si="11"/>
        <v>51.639381865824596</v>
      </c>
      <c r="Q30" s="16">
        <f t="shared" si="15"/>
        <v>381.82999999999993</v>
      </c>
      <c r="R30" s="11">
        <f t="shared" si="16"/>
        <v>14.416023257130989</v>
      </c>
      <c r="S30" s="17">
        <f t="shared" si="12"/>
        <v>49.782317852225574</v>
      </c>
      <c r="T30" s="18">
        <f t="shared" si="13"/>
        <v>0.33333333333333331</v>
      </c>
    </row>
    <row r="31" spans="1:20" x14ac:dyDescent="0.2">
      <c r="A31" s="91">
        <v>27</v>
      </c>
      <c r="B31" s="93" t="s">
        <v>21</v>
      </c>
      <c r="C31" s="47">
        <v>39022</v>
      </c>
      <c r="D31" s="44">
        <v>200</v>
      </c>
      <c r="E31" s="44">
        <v>13696.31</v>
      </c>
      <c r="F31" s="50">
        <v>4020.01</v>
      </c>
      <c r="G31" s="47">
        <v>39417</v>
      </c>
      <c r="H31" s="44">
        <v>410</v>
      </c>
      <c r="I31" s="44">
        <v>20286.990000000002</v>
      </c>
      <c r="J31" s="50">
        <v>6469.48</v>
      </c>
      <c r="K31" s="49">
        <f t="shared" si="0"/>
        <v>210</v>
      </c>
      <c r="L31" s="44">
        <f t="shared" si="1"/>
        <v>105</v>
      </c>
      <c r="M31" s="50">
        <f t="shared" si="10"/>
        <v>93.987075073507668</v>
      </c>
      <c r="N31" s="49">
        <f t="shared" si="2"/>
        <v>6590.6800000000021</v>
      </c>
      <c r="O31" s="44">
        <f t="shared" si="3"/>
        <v>48.120114103725761</v>
      </c>
      <c r="P31" s="50">
        <f t="shared" si="11"/>
        <v>43.71095690802305</v>
      </c>
      <c r="Q31" s="49">
        <f t="shared" si="15"/>
        <v>2449.4699999999993</v>
      </c>
      <c r="R31" s="44">
        <f t="shared" si="16"/>
        <v>60.931937980253764</v>
      </c>
      <c r="S31" s="50">
        <f t="shared" si="12"/>
        <v>55.14817957628091</v>
      </c>
      <c r="T31" s="51">
        <f t="shared" si="13"/>
        <v>1.0833333333333333</v>
      </c>
    </row>
    <row r="32" spans="1:20" x14ac:dyDescent="0.2">
      <c r="A32" s="86">
        <v>28</v>
      </c>
      <c r="B32" s="88" t="s">
        <v>54</v>
      </c>
      <c r="C32" s="14">
        <v>39142</v>
      </c>
      <c r="D32" s="11">
        <v>300</v>
      </c>
      <c r="E32" s="12">
        <v>13072.1</v>
      </c>
      <c r="F32" s="15">
        <v>3820.58</v>
      </c>
      <c r="G32" s="47">
        <v>39417</v>
      </c>
      <c r="H32" s="11">
        <v>610</v>
      </c>
      <c r="I32" s="12">
        <v>20286.990000000002</v>
      </c>
      <c r="J32" s="15">
        <v>6469.48</v>
      </c>
      <c r="K32" s="16">
        <f t="shared" si="0"/>
        <v>310</v>
      </c>
      <c r="L32" s="11">
        <f t="shared" si="1"/>
        <v>103.33333333333333</v>
      </c>
      <c r="M32" s="17">
        <f t="shared" ref="M32:M35" si="17">(POWER(H32/D32,1/T32)-1)*100</f>
        <v>157.5993564574687</v>
      </c>
      <c r="N32" s="16">
        <f t="shared" ref="N32:N35" si="18">I32-E32</f>
        <v>7214.8900000000012</v>
      </c>
      <c r="O32" s="11">
        <f t="shared" ref="O32:O35" si="19">N32/E32%</f>
        <v>55.193044728850005</v>
      </c>
      <c r="P32" s="17">
        <f t="shared" ref="P32:P35" si="20">(POWER(I32/E32,1/T32)-1)*100</f>
        <v>79.678593018597013</v>
      </c>
      <c r="Q32" s="16">
        <f t="shared" ref="Q32:Q35" si="21">J32-F32</f>
        <v>2648.8999999999996</v>
      </c>
      <c r="R32" s="11">
        <f t="shared" ref="R32:R35" si="22">Q32/F32%</f>
        <v>69.332405027508912</v>
      </c>
      <c r="S32" s="17">
        <f t="shared" ref="S32:S35" si="23">(POWER(J32/F32,1/T32)-1)*100</f>
        <v>101.83048737786709</v>
      </c>
      <c r="T32" s="18">
        <f t="shared" ref="T32:T35" si="24">YEARFRAC(C32,G32,0)</f>
        <v>0.75</v>
      </c>
    </row>
    <row r="33" spans="1:22" x14ac:dyDescent="0.2">
      <c r="A33" s="91">
        <v>29</v>
      </c>
      <c r="B33" s="93" t="s">
        <v>55</v>
      </c>
      <c r="C33" s="47">
        <v>39142</v>
      </c>
      <c r="D33" s="44">
        <v>100</v>
      </c>
      <c r="E33" s="44">
        <v>13072.1</v>
      </c>
      <c r="F33" s="50">
        <v>3820.58</v>
      </c>
      <c r="G33" s="47">
        <v>39417</v>
      </c>
      <c r="H33" s="44">
        <v>190</v>
      </c>
      <c r="I33" s="44">
        <v>20286.990000000002</v>
      </c>
      <c r="J33" s="50">
        <v>6469.48</v>
      </c>
      <c r="K33" s="49">
        <f t="shared" si="0"/>
        <v>90</v>
      </c>
      <c r="L33" s="44">
        <f t="shared" si="1"/>
        <v>90</v>
      </c>
      <c r="M33" s="50">
        <f t="shared" si="17"/>
        <v>135.3268426297324</v>
      </c>
      <c r="N33" s="49">
        <f t="shared" si="18"/>
        <v>7214.8900000000012</v>
      </c>
      <c r="O33" s="44">
        <f t="shared" si="19"/>
        <v>55.193044728850005</v>
      </c>
      <c r="P33" s="50">
        <f t="shared" si="20"/>
        <v>79.678593018597013</v>
      </c>
      <c r="Q33" s="49">
        <f t="shared" si="21"/>
        <v>2648.8999999999996</v>
      </c>
      <c r="R33" s="44">
        <f t="shared" si="22"/>
        <v>69.332405027508912</v>
      </c>
      <c r="S33" s="50">
        <f t="shared" si="23"/>
        <v>101.83048737786709</v>
      </c>
      <c r="T33" s="51">
        <f t="shared" si="24"/>
        <v>0.75</v>
      </c>
    </row>
    <row r="34" spans="1:22" x14ac:dyDescent="0.2">
      <c r="A34" s="86">
        <v>30</v>
      </c>
      <c r="B34" s="88" t="s">
        <v>22</v>
      </c>
      <c r="C34" s="14">
        <v>39173</v>
      </c>
      <c r="D34" s="11">
        <v>66</v>
      </c>
      <c r="E34" s="12">
        <v>13872.37</v>
      </c>
      <c r="F34" s="15">
        <v>4079.1</v>
      </c>
      <c r="G34" s="47">
        <v>39417</v>
      </c>
      <c r="H34" s="11">
        <v>300</v>
      </c>
      <c r="I34" s="12">
        <v>20286.990000000002</v>
      </c>
      <c r="J34" s="15">
        <v>6469.48</v>
      </c>
      <c r="K34" s="16">
        <f t="shared" si="0"/>
        <v>234</v>
      </c>
      <c r="L34" s="11">
        <f t="shared" si="1"/>
        <v>354.5454545454545</v>
      </c>
      <c r="M34" s="17">
        <f t="shared" si="17"/>
        <v>869.09416525277459</v>
      </c>
      <c r="N34" s="16">
        <f t="shared" si="18"/>
        <v>6414.6200000000008</v>
      </c>
      <c r="O34" s="11">
        <f t="shared" si="19"/>
        <v>46.240260316009454</v>
      </c>
      <c r="P34" s="17">
        <f t="shared" si="20"/>
        <v>76.84811178284383</v>
      </c>
      <c r="Q34" s="16">
        <f t="shared" si="21"/>
        <v>2390.3799999999997</v>
      </c>
      <c r="R34" s="11">
        <f t="shared" si="22"/>
        <v>58.600671716800271</v>
      </c>
      <c r="S34" s="17">
        <f t="shared" si="23"/>
        <v>99.736545109483103</v>
      </c>
      <c r="T34" s="18">
        <f t="shared" si="24"/>
        <v>0.66666666666666663</v>
      </c>
    </row>
    <row r="35" spans="1:22" x14ac:dyDescent="0.2">
      <c r="A35" s="97">
        <v>36</v>
      </c>
      <c r="B35" s="88" t="s">
        <v>23</v>
      </c>
      <c r="C35" s="14">
        <v>39326</v>
      </c>
      <c r="D35" s="11">
        <v>50</v>
      </c>
      <c r="E35" s="12">
        <v>17291.099999999999</v>
      </c>
      <c r="F35" s="15">
        <v>5201.1000000000004</v>
      </c>
      <c r="G35" s="110">
        <v>42917</v>
      </c>
      <c r="H35" s="11">
        <v>540</v>
      </c>
      <c r="I35" s="12">
        <v>32514.94</v>
      </c>
      <c r="J35" s="15">
        <v>10432.76</v>
      </c>
      <c r="K35" s="16">
        <f t="shared" si="0"/>
        <v>490</v>
      </c>
      <c r="L35" s="11">
        <f t="shared" si="1"/>
        <v>980</v>
      </c>
      <c r="M35" s="17">
        <f t="shared" si="17"/>
        <v>27.37785793208667</v>
      </c>
      <c r="N35" s="16">
        <f t="shared" si="18"/>
        <v>15223.84</v>
      </c>
      <c r="O35" s="11">
        <f t="shared" si="19"/>
        <v>88.044369646812541</v>
      </c>
      <c r="P35" s="17">
        <f t="shared" si="20"/>
        <v>6.6328167609282618</v>
      </c>
      <c r="Q35" s="16">
        <f t="shared" si="21"/>
        <v>5231.66</v>
      </c>
      <c r="R35" s="11">
        <f t="shared" si="22"/>
        <v>100.58756801445847</v>
      </c>
      <c r="S35" s="17">
        <f t="shared" si="23"/>
        <v>7.335351035728932</v>
      </c>
      <c r="T35" s="18">
        <f t="shared" si="24"/>
        <v>9.8333333333333339</v>
      </c>
    </row>
    <row r="36" spans="1:22" x14ac:dyDescent="0.2">
      <c r="A36" s="86">
        <v>32</v>
      </c>
      <c r="B36" s="88" t="s">
        <v>24</v>
      </c>
      <c r="C36" s="14">
        <v>39234</v>
      </c>
      <c r="D36" s="11">
        <v>100</v>
      </c>
      <c r="E36" s="12">
        <v>14090.92</v>
      </c>
      <c r="F36" s="15">
        <v>4144.63</v>
      </c>
      <c r="G36" s="110">
        <v>40391</v>
      </c>
      <c r="H36" s="11">
        <v>460</v>
      </c>
      <c r="I36" s="12">
        <v>17971.12</v>
      </c>
      <c r="J36" s="15">
        <v>5584.08</v>
      </c>
      <c r="K36" s="16">
        <f t="shared" si="0"/>
        <v>360</v>
      </c>
      <c r="L36" s="11">
        <f t="shared" si="1"/>
        <v>360</v>
      </c>
      <c r="M36" s="17">
        <f t="shared" si="10"/>
        <v>61.916812924734074</v>
      </c>
      <c r="N36" s="16">
        <f t="shared" si="2"/>
        <v>3880.1999999999989</v>
      </c>
      <c r="O36" s="11">
        <f t="shared" si="3"/>
        <v>27.53688190693013</v>
      </c>
      <c r="P36" s="17">
        <f t="shared" si="11"/>
        <v>7.9838163226856773</v>
      </c>
      <c r="Q36" s="16">
        <f t="shared" si="15"/>
        <v>1439.4499999999998</v>
      </c>
      <c r="R36" s="11">
        <f t="shared" si="16"/>
        <v>34.730482576249265</v>
      </c>
      <c r="S36" s="17">
        <f t="shared" si="12"/>
        <v>9.8712226730383499</v>
      </c>
      <c r="T36" s="18">
        <f t="shared" si="13"/>
        <v>3.1666666666666665</v>
      </c>
    </row>
    <row r="37" spans="1:22" x14ac:dyDescent="0.2">
      <c r="A37" s="91">
        <v>33</v>
      </c>
      <c r="B37" s="93" t="s">
        <v>24</v>
      </c>
      <c r="C37" s="47">
        <v>39814</v>
      </c>
      <c r="D37" s="44">
        <v>25</v>
      </c>
      <c r="E37" s="44">
        <v>14090.92</v>
      </c>
      <c r="F37" s="50">
        <v>4144.63</v>
      </c>
      <c r="G37" s="47">
        <v>40391</v>
      </c>
      <c r="H37" s="44">
        <v>460</v>
      </c>
      <c r="I37" s="44">
        <v>17971.12</v>
      </c>
      <c r="J37" s="50">
        <v>5584.08</v>
      </c>
      <c r="K37" s="49">
        <f t="shared" si="0"/>
        <v>435</v>
      </c>
      <c r="L37" s="44">
        <f t="shared" si="1"/>
        <v>1740</v>
      </c>
      <c r="M37" s="50">
        <f t="shared" si="10"/>
        <v>529.26316348003184</v>
      </c>
      <c r="N37" s="49">
        <f t="shared" si="2"/>
        <v>3880.1999999999989</v>
      </c>
      <c r="O37" s="44">
        <f t="shared" si="3"/>
        <v>27.53688190693013</v>
      </c>
      <c r="P37" s="50">
        <f t="shared" si="11"/>
        <v>16.605045876115177</v>
      </c>
      <c r="Q37" s="49">
        <f t="shared" si="15"/>
        <v>1439.4499999999998</v>
      </c>
      <c r="R37" s="44">
        <f t="shared" si="16"/>
        <v>34.730482576249265</v>
      </c>
      <c r="S37" s="50">
        <f t="shared" si="12"/>
        <v>20.716855716683757</v>
      </c>
      <c r="T37" s="51">
        <f t="shared" si="13"/>
        <v>1.5833333333333333</v>
      </c>
    </row>
    <row r="38" spans="1:22" x14ac:dyDescent="0.2">
      <c r="A38" s="86">
        <v>34</v>
      </c>
      <c r="B38" s="88" t="s">
        <v>25</v>
      </c>
      <c r="C38" s="14">
        <v>39356</v>
      </c>
      <c r="D38" s="11">
        <v>110</v>
      </c>
      <c r="E38" s="12">
        <v>19837.990000000002</v>
      </c>
      <c r="F38" s="15">
        <v>6026.89</v>
      </c>
      <c r="G38" s="47">
        <v>42005</v>
      </c>
      <c r="H38" s="11">
        <v>300</v>
      </c>
      <c r="I38" s="12">
        <v>29182.95</v>
      </c>
      <c r="J38" s="15">
        <v>8903.1</v>
      </c>
      <c r="K38" s="16">
        <f t="shared" si="0"/>
        <v>190</v>
      </c>
      <c r="L38" s="11">
        <f t="shared" si="1"/>
        <v>172.72727272727272</v>
      </c>
      <c r="M38" s="17">
        <f t="shared" si="10"/>
        <v>14.841932602297314</v>
      </c>
      <c r="N38" s="16">
        <f t="shared" si="2"/>
        <v>9344.9599999999991</v>
      </c>
      <c r="O38" s="11">
        <f t="shared" si="3"/>
        <v>47.106385273911307</v>
      </c>
      <c r="P38" s="17">
        <f t="shared" si="11"/>
        <v>5.4682134654568948</v>
      </c>
      <c r="Q38" s="16">
        <f t="shared" si="15"/>
        <v>2876.21</v>
      </c>
      <c r="R38" s="11">
        <f t="shared" si="16"/>
        <v>47.7229549568683</v>
      </c>
      <c r="S38" s="17">
        <f t="shared" si="12"/>
        <v>5.5290761293284252</v>
      </c>
      <c r="T38" s="18">
        <f t="shared" si="13"/>
        <v>7.25</v>
      </c>
    </row>
    <row r="39" spans="1:22" x14ac:dyDescent="0.2">
      <c r="A39" s="91">
        <v>35</v>
      </c>
      <c r="B39" s="93" t="s">
        <v>25</v>
      </c>
      <c r="C39" s="47">
        <v>40087</v>
      </c>
      <c r="D39" s="44">
        <v>30</v>
      </c>
      <c r="E39" s="44">
        <v>15896.28</v>
      </c>
      <c r="F39" s="50">
        <v>4833.24</v>
      </c>
      <c r="G39" s="47">
        <v>42005</v>
      </c>
      <c r="H39" s="44">
        <v>300</v>
      </c>
      <c r="I39" s="44">
        <v>29182.95</v>
      </c>
      <c r="J39" s="50">
        <v>8903.1</v>
      </c>
      <c r="K39" s="49">
        <f t="shared" si="0"/>
        <v>270</v>
      </c>
      <c r="L39" s="44">
        <f t="shared" si="1"/>
        <v>900</v>
      </c>
      <c r="M39" s="50">
        <f t="shared" si="10"/>
        <v>55.051577983262455</v>
      </c>
      <c r="N39" s="49">
        <f t="shared" si="2"/>
        <v>13286.67</v>
      </c>
      <c r="O39" s="44">
        <f t="shared" si="3"/>
        <v>83.583517653186775</v>
      </c>
      <c r="P39" s="50">
        <f t="shared" si="11"/>
        <v>12.267495829625563</v>
      </c>
      <c r="Q39" s="49">
        <f t="shared" si="15"/>
        <v>4069.8600000000006</v>
      </c>
      <c r="R39" s="44">
        <f t="shared" si="16"/>
        <v>84.205626039675266</v>
      </c>
      <c r="S39" s="50">
        <f t="shared" si="12"/>
        <v>12.339861439078149</v>
      </c>
      <c r="T39" s="51">
        <f t="shared" si="13"/>
        <v>5.25</v>
      </c>
    </row>
    <row r="40" spans="1:22" x14ac:dyDescent="0.2">
      <c r="A40" s="86">
        <v>36</v>
      </c>
      <c r="B40" s="88" t="s">
        <v>26</v>
      </c>
      <c r="C40" s="14">
        <v>39569</v>
      </c>
      <c r="D40" s="11">
        <v>55</v>
      </c>
      <c r="E40" s="12">
        <v>16415.57</v>
      </c>
      <c r="F40" s="15">
        <v>5036.3</v>
      </c>
      <c r="G40" s="47">
        <v>39845</v>
      </c>
      <c r="H40" s="11">
        <v>170</v>
      </c>
      <c r="I40" s="12">
        <v>8891.61</v>
      </c>
      <c r="J40" s="15">
        <v>2619.5</v>
      </c>
      <c r="K40" s="16">
        <f t="shared" si="0"/>
        <v>115</v>
      </c>
      <c r="L40" s="11">
        <f t="shared" si="1"/>
        <v>209.09090909090907</v>
      </c>
      <c r="M40" s="17">
        <f t="shared" si="10"/>
        <v>350.24438887947224</v>
      </c>
      <c r="N40" s="16">
        <f t="shared" si="2"/>
        <v>-7523.9599999999991</v>
      </c>
      <c r="O40" s="11">
        <f t="shared" si="3"/>
        <v>-45.834290250049186</v>
      </c>
      <c r="P40" s="17">
        <f t="shared" si="11"/>
        <v>-55.846420466857353</v>
      </c>
      <c r="Q40" s="16">
        <f t="shared" si="15"/>
        <v>-2416.8000000000002</v>
      </c>
      <c r="R40" s="11">
        <f t="shared" si="16"/>
        <v>-47.987609951750294</v>
      </c>
      <c r="S40" s="17">
        <f t="shared" si="12"/>
        <v>-58.171167053511162</v>
      </c>
      <c r="T40" s="18">
        <f t="shared" si="13"/>
        <v>0.75</v>
      </c>
    </row>
    <row r="41" spans="1:22" x14ac:dyDescent="0.2">
      <c r="A41" s="91">
        <v>37</v>
      </c>
      <c r="B41" s="93" t="s">
        <v>27</v>
      </c>
      <c r="C41" s="47">
        <v>40118</v>
      </c>
      <c r="D41" s="44">
        <v>27</v>
      </c>
      <c r="E41" s="44">
        <v>16926.22</v>
      </c>
      <c r="F41" s="50">
        <v>5170.57</v>
      </c>
      <c r="G41" s="47">
        <v>40269</v>
      </c>
      <c r="H41" s="44">
        <v>47</v>
      </c>
      <c r="I41" s="44">
        <v>17558.71</v>
      </c>
      <c r="J41" s="50">
        <v>5439.84</v>
      </c>
      <c r="K41" s="49">
        <f t="shared" si="0"/>
        <v>20</v>
      </c>
      <c r="L41" s="44">
        <f t="shared" si="1"/>
        <v>74.074074074074076</v>
      </c>
      <c r="M41" s="50">
        <f t="shared" si="10"/>
        <v>278.2350968704107</v>
      </c>
      <c r="N41" s="49">
        <f t="shared" si="2"/>
        <v>632.48999999999796</v>
      </c>
      <c r="O41" s="44">
        <f t="shared" si="3"/>
        <v>3.7367468932815355</v>
      </c>
      <c r="P41" s="50">
        <f t="shared" si="11"/>
        <v>9.2039378992810441</v>
      </c>
      <c r="Q41" s="49">
        <f t="shared" si="15"/>
        <v>269.27000000000044</v>
      </c>
      <c r="R41" s="44">
        <f t="shared" si="16"/>
        <v>5.207743053473803</v>
      </c>
      <c r="S41" s="50">
        <f t="shared" si="12"/>
        <v>12.957348600965247</v>
      </c>
      <c r="T41" s="51">
        <f t="shared" si="13"/>
        <v>0.41666666666666669</v>
      </c>
    </row>
    <row r="42" spans="1:22" x14ac:dyDescent="0.2">
      <c r="A42" s="86">
        <v>38</v>
      </c>
      <c r="B42" s="88" t="s">
        <v>27</v>
      </c>
      <c r="C42" s="14">
        <v>40817</v>
      </c>
      <c r="D42" s="11">
        <v>30</v>
      </c>
      <c r="E42" s="12">
        <v>17705.009999999998</v>
      </c>
      <c r="F42" s="15">
        <v>5334.14</v>
      </c>
      <c r="G42" s="47">
        <v>42005</v>
      </c>
      <c r="H42" s="11">
        <v>70</v>
      </c>
      <c r="I42" s="12">
        <v>29182.95</v>
      </c>
      <c r="J42" s="15">
        <v>8903.1</v>
      </c>
      <c r="K42" s="16">
        <f t="shared" si="0"/>
        <v>40</v>
      </c>
      <c r="L42" s="11">
        <f t="shared" si="1"/>
        <v>133.33333333333334</v>
      </c>
      <c r="M42" s="17">
        <f t="shared" si="10"/>
        <v>29.784738452981575</v>
      </c>
      <c r="N42" s="16">
        <f t="shared" si="2"/>
        <v>11477.940000000002</v>
      </c>
      <c r="O42" s="11">
        <f t="shared" si="3"/>
        <v>64.828768806117608</v>
      </c>
      <c r="P42" s="17">
        <f t="shared" si="11"/>
        <v>16.621705710269374</v>
      </c>
      <c r="Q42" s="16">
        <f t="shared" si="15"/>
        <v>3568.96</v>
      </c>
      <c r="R42" s="11">
        <f t="shared" si="16"/>
        <v>66.907880183122302</v>
      </c>
      <c r="S42" s="17">
        <f t="shared" si="12"/>
        <v>17.072370670844418</v>
      </c>
      <c r="T42" s="18">
        <f t="shared" si="13"/>
        <v>3.25</v>
      </c>
    </row>
    <row r="43" spans="1:22" x14ac:dyDescent="0.2">
      <c r="A43" s="98">
        <v>45</v>
      </c>
      <c r="B43" s="89" t="s">
        <v>28</v>
      </c>
      <c r="C43" s="33">
        <v>40513</v>
      </c>
      <c r="D43" s="34">
        <v>50</v>
      </c>
      <c r="E43" s="35">
        <v>20509.09</v>
      </c>
      <c r="F43" s="36">
        <v>6191.51</v>
      </c>
      <c r="G43" s="110">
        <v>42887</v>
      </c>
      <c r="H43" s="34">
        <v>350</v>
      </c>
      <c r="I43" s="35">
        <v>30921.61</v>
      </c>
      <c r="J43" s="38">
        <v>9852.86</v>
      </c>
      <c r="K43" s="39">
        <f t="shared" si="0"/>
        <v>300</v>
      </c>
      <c r="L43" s="34">
        <f t="shared" si="1"/>
        <v>600</v>
      </c>
      <c r="M43" s="40">
        <f t="shared" si="10"/>
        <v>34.90097329847697</v>
      </c>
      <c r="N43" s="39">
        <f t="shared" si="2"/>
        <v>10412.52</v>
      </c>
      <c r="O43" s="34">
        <f t="shared" si="3"/>
        <v>50.770268207901964</v>
      </c>
      <c r="P43" s="40">
        <f t="shared" si="11"/>
        <v>6.520497408549164</v>
      </c>
      <c r="Q43" s="39">
        <f t="shared" si="15"/>
        <v>3661.3500000000004</v>
      </c>
      <c r="R43" s="34">
        <f t="shared" si="16"/>
        <v>59.135009068870119</v>
      </c>
      <c r="S43" s="40">
        <f t="shared" si="12"/>
        <v>7.4090516406076112</v>
      </c>
      <c r="T43" s="41">
        <f t="shared" si="13"/>
        <v>6.5</v>
      </c>
    </row>
    <row r="44" spans="1:22" ht="16" thickBot="1" x14ac:dyDescent="0.25">
      <c r="A44" s="99">
        <v>40</v>
      </c>
      <c r="B44" s="90" t="s">
        <v>42</v>
      </c>
      <c r="C44" s="63">
        <v>42401</v>
      </c>
      <c r="D44" s="64">
        <v>22</v>
      </c>
      <c r="E44" s="65">
        <v>23002</v>
      </c>
      <c r="F44" s="66">
        <v>7075.44</v>
      </c>
      <c r="G44" s="58">
        <v>43496</v>
      </c>
      <c r="H44" s="64">
        <v>225</v>
      </c>
      <c r="I44" s="65">
        <v>36256.69</v>
      </c>
      <c r="J44" s="67">
        <v>11054.82</v>
      </c>
      <c r="K44" s="68">
        <f t="shared" si="0"/>
        <v>203</v>
      </c>
      <c r="L44" s="64">
        <f t="shared" si="1"/>
        <v>922.72727272727275</v>
      </c>
      <c r="M44" s="69">
        <f t="shared" si="10"/>
        <v>117.06340553581001</v>
      </c>
      <c r="N44" s="68">
        <f t="shared" si="2"/>
        <v>13254.690000000002</v>
      </c>
      <c r="O44" s="64">
        <f t="shared" si="3"/>
        <v>57.624076167289807</v>
      </c>
      <c r="P44" s="69">
        <f t="shared" si="11"/>
        <v>16.37888305240498</v>
      </c>
      <c r="Q44" s="68">
        <f t="shared" si="15"/>
        <v>3979.38</v>
      </c>
      <c r="R44" s="64">
        <f t="shared" si="16"/>
        <v>56.242155964858732</v>
      </c>
      <c r="S44" s="69">
        <f t="shared" si="12"/>
        <v>16.037779005908725</v>
      </c>
      <c r="T44" s="70">
        <f>YEARFRAC(C44,G44,0)</f>
        <v>3</v>
      </c>
    </row>
    <row r="45" spans="1:22" ht="16" thickBot="1" x14ac:dyDescent="0.25">
      <c r="A45" s="19"/>
      <c r="B45" s="94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2" ht="16" thickBot="1" x14ac:dyDescent="0.25">
      <c r="A46" s="92"/>
      <c r="B46" s="95" t="s">
        <v>43</v>
      </c>
      <c r="C46" s="20">
        <f>AVERAGE(C5:C44)</f>
        <v>37864.175000000003</v>
      </c>
      <c r="D46" s="21">
        <f>AVERAGE(D5:D44)</f>
        <v>71.862499999999997</v>
      </c>
      <c r="E46" s="21">
        <f>AVERAGE(E5:E44)</f>
        <v>8580.7570000000014</v>
      </c>
      <c r="F46" s="22">
        <f>AVERAGE(F5:F44)</f>
        <v>2532.4085</v>
      </c>
      <c r="G46" s="20">
        <f>AVERAGE(G5:G44)</f>
        <v>38753.724999999999</v>
      </c>
      <c r="H46" s="21">
        <f>AVERAGE(H5:H44)</f>
        <v>399.5</v>
      </c>
      <c r="I46" s="21">
        <f>AVERAGE(I5:I44)</f>
        <v>13819.472749999997</v>
      </c>
      <c r="J46" s="22">
        <f>AVERAGE(J5:J44)</f>
        <v>4161.2657500000005</v>
      </c>
      <c r="K46" s="104">
        <f>AVERAGE(K5:K44)</f>
        <v>327.63749999999999</v>
      </c>
      <c r="L46" s="105">
        <f>AVERAGE(L5:L44)</f>
        <v>1281.0553011270722</v>
      </c>
      <c r="M46" s="106">
        <f>AVERAGE(M5:M44)</f>
        <v>598.91166714106362</v>
      </c>
      <c r="N46" s="101">
        <f>AVERAGE(N5:N44)</f>
        <v>5238.7157500000012</v>
      </c>
      <c r="O46" s="102">
        <f>AVERAGE(O5:O44)</f>
        <v>73.047680079258697</v>
      </c>
      <c r="P46" s="103">
        <f>AVERAGE(P5:P44)</f>
        <v>24.195625370747543</v>
      </c>
      <c r="Q46" s="107">
        <f>AVERAGE(Q5:Q44)</f>
        <v>1628.8572499999996</v>
      </c>
      <c r="R46" s="108">
        <f>AVERAGE(R5:R44)</f>
        <v>73.918783573249002</v>
      </c>
      <c r="S46" s="109">
        <f>AVERAGE(S5:S44)</f>
        <v>29.47750725215311</v>
      </c>
      <c r="T46" s="23">
        <f>AVERAGE(T5:T44)</f>
        <v>2.4354166666666663</v>
      </c>
      <c r="U46" s="4"/>
      <c r="V46" s="4"/>
    </row>
    <row r="48" spans="1:22" x14ac:dyDescent="0.2">
      <c r="A48" s="19" t="s">
        <v>44</v>
      </c>
      <c r="B48" s="2" t="s">
        <v>63</v>
      </c>
      <c r="C48" s="19"/>
      <c r="D48" s="19"/>
      <c r="E48" s="19"/>
      <c r="F48" s="19"/>
      <c r="G48" s="19"/>
    </row>
    <row r="49" spans="1:7" x14ac:dyDescent="0.2">
      <c r="A49" s="19" t="s">
        <v>45</v>
      </c>
      <c r="B49" s="2" t="s">
        <v>46</v>
      </c>
      <c r="C49" s="19"/>
      <c r="D49" s="19"/>
      <c r="E49" s="19"/>
      <c r="F49" s="19"/>
      <c r="G49" s="19"/>
    </row>
  </sheetData>
  <mergeCells count="5">
    <mergeCell ref="C3:F3"/>
    <mergeCell ref="G3:J3"/>
    <mergeCell ref="K3:M3"/>
    <mergeCell ref="N3:P3"/>
    <mergeCell ref="Q3:S3"/>
  </mergeCells>
  <pageMargins left="0.7" right="0.7" top="0.75" bottom="0.75" header="0.3" footer="0.3"/>
  <pageSetup paperSize="9" scale="58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workbookViewId="0">
      <pane ySplit="4" topLeftCell="A5" activePane="bottomLeft" state="frozen"/>
      <selection pane="bottomLeft" activeCell="G51" sqref="G51"/>
    </sheetView>
  </sheetViews>
  <sheetFormatPr baseColWidth="10" defaultColWidth="8.83203125" defaultRowHeight="15" x14ac:dyDescent="0.2"/>
  <cols>
    <col min="1" max="1" width="6.5" style="2" bestFit="1" customWidth="1"/>
    <col min="2" max="2" width="40" style="2" bestFit="1" customWidth="1"/>
    <col min="3" max="3" width="9.5" style="2" customWidth="1"/>
    <col min="4" max="4" width="5.5" style="2" bestFit="1" customWidth="1"/>
    <col min="5" max="5" width="8" style="2" bestFit="1" customWidth="1"/>
    <col min="6" max="6" width="7.5" style="2" bestFit="1" customWidth="1"/>
    <col min="7" max="7" width="10" style="2" customWidth="1"/>
    <col min="8" max="8" width="5.5" style="2" bestFit="1" customWidth="1"/>
    <col min="9" max="10" width="7.5" style="2" bestFit="1" customWidth="1"/>
    <col min="11" max="11" width="9.5" style="2" bestFit="1" customWidth="1"/>
    <col min="12" max="12" width="7.5" style="2" customWidth="1"/>
    <col min="13" max="13" width="11" style="2" bestFit="1" customWidth="1"/>
    <col min="14" max="14" width="9.5" style="2" bestFit="1" customWidth="1"/>
    <col min="15" max="15" width="7.5" style="2" bestFit="1" customWidth="1"/>
    <col min="16" max="16" width="11" style="2" bestFit="1" customWidth="1"/>
    <col min="17" max="17" width="9.5" style="2" bestFit="1" customWidth="1"/>
    <col min="18" max="18" width="7.5" style="2" bestFit="1" customWidth="1"/>
    <col min="19" max="19" width="11" style="2" bestFit="1" customWidth="1"/>
    <col min="20" max="20" width="14.5" style="2" bestFit="1" customWidth="1"/>
    <col min="21" max="21" width="17.83203125" style="2" bestFit="1" customWidth="1"/>
    <col min="22" max="16384" width="8.83203125" style="2"/>
  </cols>
  <sheetData>
    <row r="1" spans="1:20" x14ac:dyDescent="0.2">
      <c r="B1" s="100" t="s">
        <v>62</v>
      </c>
    </row>
    <row r="2" spans="1:20" ht="16" thickBot="1" x14ac:dyDescent="0.25"/>
    <row r="3" spans="1:20" s="3" customFormat="1" ht="16" x14ac:dyDescent="0.2">
      <c r="A3" s="71" t="s">
        <v>0</v>
      </c>
      <c r="B3" s="24" t="s">
        <v>33</v>
      </c>
      <c r="C3" s="136" t="s">
        <v>66</v>
      </c>
      <c r="D3" s="137"/>
      <c r="E3" s="137"/>
      <c r="F3" s="138"/>
      <c r="G3" s="136" t="s">
        <v>67</v>
      </c>
      <c r="H3" s="137"/>
      <c r="I3" s="137"/>
      <c r="J3" s="138"/>
      <c r="K3" s="127" t="s">
        <v>57</v>
      </c>
      <c r="L3" s="128"/>
      <c r="M3" s="129"/>
      <c r="N3" s="130" t="s">
        <v>37</v>
      </c>
      <c r="O3" s="131"/>
      <c r="P3" s="132"/>
      <c r="Q3" s="133" t="s">
        <v>38</v>
      </c>
      <c r="R3" s="134"/>
      <c r="S3" s="135"/>
      <c r="T3" s="24" t="s">
        <v>41</v>
      </c>
    </row>
    <row r="4" spans="1:20" s="3" customFormat="1" ht="17" thickBot="1" x14ac:dyDescent="0.25">
      <c r="A4" s="72"/>
      <c r="B4" s="73" t="s">
        <v>34</v>
      </c>
      <c r="C4" s="74" t="s">
        <v>40</v>
      </c>
      <c r="D4" s="75" t="s">
        <v>32</v>
      </c>
      <c r="E4" s="75" t="s">
        <v>29</v>
      </c>
      <c r="F4" s="76" t="s">
        <v>30</v>
      </c>
      <c r="G4" s="28" t="s">
        <v>31</v>
      </c>
      <c r="H4" s="75" t="s">
        <v>32</v>
      </c>
      <c r="I4" s="75" t="s">
        <v>29</v>
      </c>
      <c r="J4" s="76" t="s">
        <v>30</v>
      </c>
      <c r="K4" s="74" t="s">
        <v>64</v>
      </c>
      <c r="L4" s="75" t="s">
        <v>35</v>
      </c>
      <c r="M4" s="76" t="s">
        <v>36</v>
      </c>
      <c r="N4" s="74" t="s">
        <v>64</v>
      </c>
      <c r="O4" s="75" t="s">
        <v>35</v>
      </c>
      <c r="P4" s="76" t="s">
        <v>36</v>
      </c>
      <c r="Q4" s="74" t="s">
        <v>64</v>
      </c>
      <c r="R4" s="75" t="s">
        <v>35</v>
      </c>
      <c r="S4" s="76" t="s">
        <v>36</v>
      </c>
      <c r="T4" s="77" t="s">
        <v>39</v>
      </c>
    </row>
    <row r="5" spans="1:20" x14ac:dyDescent="0.2">
      <c r="A5" s="96">
        <v>1</v>
      </c>
      <c r="B5" s="87" t="s">
        <v>1</v>
      </c>
      <c r="C5" s="79">
        <v>31809</v>
      </c>
      <c r="D5" s="80">
        <v>25</v>
      </c>
      <c r="E5" s="81">
        <v>550.42999999999995</v>
      </c>
      <c r="F5" s="82">
        <v>155</v>
      </c>
      <c r="G5" s="37">
        <v>31929</v>
      </c>
      <c r="H5" s="80">
        <v>55</v>
      </c>
      <c r="I5" s="81">
        <v>433.98</v>
      </c>
      <c r="J5" s="82">
        <v>127.29</v>
      </c>
      <c r="K5" s="83">
        <f t="shared" ref="K5:K51" si="0">H5-D5</f>
        <v>30</v>
      </c>
      <c r="L5" s="80">
        <f t="shared" ref="L5:L51" si="1">K5/D5%</f>
        <v>120</v>
      </c>
      <c r="M5" s="84">
        <f>(POWER(H5/D5,1/T5)-1)*100</f>
        <v>964.8000000000003</v>
      </c>
      <c r="N5" s="83">
        <f t="shared" ref="N5:N51" si="2">I5-E5</f>
        <v>-116.44999999999993</v>
      </c>
      <c r="O5" s="80">
        <f t="shared" ref="O5:O51" si="3">N5/E5%</f>
        <v>-21.156186981087501</v>
      </c>
      <c r="P5" s="84">
        <f>(POWER(I5/E5,1/T5)-1)*100</f>
        <v>-50.987951119056916</v>
      </c>
      <c r="Q5" s="83">
        <f t="shared" ref="Q5:Q12" si="4">J5-F5</f>
        <v>-27.709999999999994</v>
      </c>
      <c r="R5" s="80">
        <f t="shared" ref="R5:R12" si="5">Q5/F5%</f>
        <v>-17.877419354838704</v>
      </c>
      <c r="S5" s="84">
        <f>(POWER(J5/F5,1/T5)-1)*100</f>
        <v>-44.615560498432416</v>
      </c>
      <c r="T5" s="85">
        <f>YEARFRAC(C5,G5,0)</f>
        <v>0.33333333333333331</v>
      </c>
    </row>
    <row r="6" spans="1:20" x14ac:dyDescent="0.2">
      <c r="A6" s="97">
        <v>2</v>
      </c>
      <c r="B6" s="88" t="s">
        <v>56</v>
      </c>
      <c r="C6" s="14">
        <v>33848</v>
      </c>
      <c r="D6" s="11">
        <v>100</v>
      </c>
      <c r="E6" s="12">
        <v>3294.42</v>
      </c>
      <c r="F6" s="15">
        <v>852.12</v>
      </c>
      <c r="G6" s="37">
        <v>34029</v>
      </c>
      <c r="H6" s="11">
        <v>150</v>
      </c>
      <c r="I6" s="12">
        <v>2280.52</v>
      </c>
      <c r="J6" s="15">
        <v>592.41</v>
      </c>
      <c r="K6" s="16">
        <f t="shared" si="0"/>
        <v>50</v>
      </c>
      <c r="L6" s="11">
        <f t="shared" si="1"/>
        <v>50</v>
      </c>
      <c r="M6" s="17">
        <f>(POWER(H6/D6,1/T6)-1)*100</f>
        <v>125</v>
      </c>
      <c r="N6" s="16">
        <f t="shared" si="2"/>
        <v>-1013.9000000000001</v>
      </c>
      <c r="O6" s="11">
        <f t="shared" si="3"/>
        <v>-30.776282319801361</v>
      </c>
      <c r="P6" s="17">
        <f>(POWER(I6/E6,1/T6)-1)*100</f>
        <v>-52.080769105321544</v>
      </c>
      <c r="Q6" s="16">
        <f t="shared" si="4"/>
        <v>-259.71000000000004</v>
      </c>
      <c r="R6" s="11">
        <f t="shared" si="5"/>
        <v>-30.478101675820309</v>
      </c>
      <c r="S6" s="17">
        <f>(POWER(J6/F6,1/T6)-1)*100</f>
        <v>-51.667056534024212</v>
      </c>
      <c r="T6" s="18">
        <f>YEARFRAC(C6,G6,0)</f>
        <v>0.5</v>
      </c>
    </row>
    <row r="7" spans="1:20" x14ac:dyDescent="0.2">
      <c r="A7" s="98">
        <v>3</v>
      </c>
      <c r="B7" s="89" t="s">
        <v>47</v>
      </c>
      <c r="C7" s="33">
        <v>34425</v>
      </c>
      <c r="D7" s="34">
        <v>15.5</v>
      </c>
      <c r="E7" s="35">
        <v>3746.1</v>
      </c>
      <c r="F7" s="36">
        <v>1049.95</v>
      </c>
      <c r="G7" s="37">
        <v>34759</v>
      </c>
      <c r="H7" s="34">
        <v>0</v>
      </c>
      <c r="I7" s="35">
        <v>3260.96</v>
      </c>
      <c r="J7" s="38">
        <v>931.23</v>
      </c>
      <c r="K7" s="39">
        <f>H7-D7</f>
        <v>-15.5</v>
      </c>
      <c r="L7" s="34">
        <f>K7/D7%</f>
        <v>-100</v>
      </c>
      <c r="M7" s="40">
        <f>(POWER(H7/D7,1/T7)-1)*100</f>
        <v>-100</v>
      </c>
      <c r="N7" s="39">
        <f>I7-E7</f>
        <v>-485.13999999999987</v>
      </c>
      <c r="O7" s="34">
        <f>N7/E7%</f>
        <v>-12.950535223298894</v>
      </c>
      <c r="P7" s="40">
        <f>(POWER(I7/E7,1/T7)-1)*100</f>
        <v>-14.041209391349796</v>
      </c>
      <c r="Q7" s="39">
        <f t="shared" si="4"/>
        <v>-118.72000000000003</v>
      </c>
      <c r="R7" s="34">
        <f t="shared" si="5"/>
        <v>-11.307205105005002</v>
      </c>
      <c r="S7" s="40">
        <f>(POWER(J7/F7,1/T7)-1)*100</f>
        <v>-12.269436866331439</v>
      </c>
      <c r="T7" s="41">
        <f>YEARFRAC(C7,G7,0)</f>
        <v>0.91666666666666663</v>
      </c>
    </row>
    <row r="8" spans="1:20" x14ac:dyDescent="0.2">
      <c r="A8" s="97">
        <v>4</v>
      </c>
      <c r="B8" s="88" t="s">
        <v>48</v>
      </c>
      <c r="C8" s="14">
        <v>34700</v>
      </c>
      <c r="D8" s="11">
        <v>50</v>
      </c>
      <c r="E8" s="12">
        <v>3618.54</v>
      </c>
      <c r="F8" s="15">
        <v>1007.99</v>
      </c>
      <c r="G8" s="37">
        <v>35156</v>
      </c>
      <c r="H8" s="11">
        <v>25</v>
      </c>
      <c r="I8" s="12">
        <v>3826.72</v>
      </c>
      <c r="J8" s="15">
        <v>1005.78</v>
      </c>
      <c r="K8" s="16">
        <f>H8-D8</f>
        <v>-25</v>
      </c>
      <c r="L8" s="11">
        <f>K8/D8%</f>
        <v>-50</v>
      </c>
      <c r="M8" s="17">
        <f>(POWER(H8/D8,1/T8)-1)*100</f>
        <v>-42.565082250148244</v>
      </c>
      <c r="N8" s="16">
        <f>I8-E8</f>
        <v>208.17999999999984</v>
      </c>
      <c r="O8" s="11">
        <f>N8/E8%</f>
        <v>5.7531490601181643</v>
      </c>
      <c r="P8" s="17">
        <f>(POWER(I8/E8,1/T8)-1)*100</f>
        <v>4.5766310201356131</v>
      </c>
      <c r="Q8" s="16">
        <f t="shared" si="4"/>
        <v>-2.2100000000000364</v>
      </c>
      <c r="R8" s="11">
        <f t="shared" si="5"/>
        <v>-0.21924820682745227</v>
      </c>
      <c r="S8" s="17">
        <f>(POWER(J8/F8,1/T8)-1)*100</f>
        <v>-0.17543705504912133</v>
      </c>
      <c r="T8" s="18">
        <f>YEARFRAC(C8,G8,0)</f>
        <v>1.25</v>
      </c>
    </row>
    <row r="9" spans="1:20" x14ac:dyDescent="0.2">
      <c r="A9" s="98">
        <v>5</v>
      </c>
      <c r="B9" s="89" t="s">
        <v>2</v>
      </c>
      <c r="C9" s="33">
        <v>35125</v>
      </c>
      <c r="D9" s="34">
        <v>40</v>
      </c>
      <c r="E9" s="35">
        <v>3618.54</v>
      </c>
      <c r="F9" s="36">
        <v>779.06</v>
      </c>
      <c r="G9" s="37">
        <v>36220</v>
      </c>
      <c r="H9" s="34">
        <v>300</v>
      </c>
      <c r="I9" s="35">
        <v>17464.810000000001</v>
      </c>
      <c r="J9" s="38">
        <v>1522.2</v>
      </c>
      <c r="K9" s="39">
        <f t="shared" si="0"/>
        <v>260</v>
      </c>
      <c r="L9" s="34">
        <f t="shared" si="1"/>
        <v>650</v>
      </c>
      <c r="M9" s="40">
        <f t="shared" ref="M9:M51" si="6">(POWER(H9/D9,1/T9)-1)*100</f>
        <v>95.743382058443174</v>
      </c>
      <c r="N9" s="39">
        <f t="shared" si="2"/>
        <v>13846.27</v>
      </c>
      <c r="O9" s="34">
        <f t="shared" si="3"/>
        <v>382.64797404478048</v>
      </c>
      <c r="P9" s="40">
        <f t="shared" ref="P9:P51" si="7">(POWER(I9/E9,1/T9)-1)*100</f>
        <v>68.996157148567818</v>
      </c>
      <c r="Q9" s="39">
        <f t="shared" si="4"/>
        <v>743.1400000000001</v>
      </c>
      <c r="R9" s="34">
        <f t="shared" si="5"/>
        <v>95.389315328729509</v>
      </c>
      <c r="S9" s="40">
        <f t="shared" ref="S9:S51" si="8">(POWER(J9/F9,1/T9)-1)*100</f>
        <v>25.016385122257255</v>
      </c>
      <c r="T9" s="41">
        <f t="shared" ref="T9:T49" si="9">YEARFRAC(C9,G9,0)</f>
        <v>3</v>
      </c>
    </row>
    <row r="10" spans="1:20" x14ac:dyDescent="0.2">
      <c r="A10" s="97">
        <v>6</v>
      </c>
      <c r="B10" s="88" t="s">
        <v>3</v>
      </c>
      <c r="C10" s="14">
        <v>35490</v>
      </c>
      <c r="D10" s="11">
        <v>400</v>
      </c>
      <c r="E10" s="12">
        <v>3360.89</v>
      </c>
      <c r="F10" s="15">
        <v>848.94</v>
      </c>
      <c r="G10" s="37">
        <v>36161</v>
      </c>
      <c r="H10" s="11">
        <v>1400</v>
      </c>
      <c r="I10" s="12">
        <v>3315.57</v>
      </c>
      <c r="J10" s="15">
        <v>847.68</v>
      </c>
      <c r="K10" s="16">
        <f t="shared" si="0"/>
        <v>1000</v>
      </c>
      <c r="L10" s="11">
        <f t="shared" si="1"/>
        <v>250</v>
      </c>
      <c r="M10" s="17">
        <f t="shared" si="6"/>
        <v>98.045230510996646</v>
      </c>
      <c r="N10" s="16">
        <f t="shared" si="2"/>
        <v>-45.319999999999709</v>
      </c>
      <c r="O10" s="11">
        <f t="shared" si="3"/>
        <v>-1.3484523444682721</v>
      </c>
      <c r="P10" s="17">
        <f t="shared" si="7"/>
        <v>-0.73778844136035415</v>
      </c>
      <c r="Q10" s="16">
        <f t="shared" si="4"/>
        <v>-1.2600000000001046</v>
      </c>
      <c r="R10" s="11">
        <f t="shared" si="5"/>
        <v>-0.14842038306595337</v>
      </c>
      <c r="S10" s="17">
        <f t="shared" si="8"/>
        <v>-8.0983900445052992E-2</v>
      </c>
      <c r="T10" s="18">
        <f t="shared" si="9"/>
        <v>1.8333333333333333</v>
      </c>
    </row>
    <row r="11" spans="1:20" x14ac:dyDescent="0.2">
      <c r="A11" s="98">
        <v>7</v>
      </c>
      <c r="B11" s="89" t="s">
        <v>4</v>
      </c>
      <c r="C11" s="33">
        <v>35855</v>
      </c>
      <c r="D11" s="34">
        <v>3</v>
      </c>
      <c r="E11" s="35">
        <v>3892.75</v>
      </c>
      <c r="F11" s="36">
        <v>984.34</v>
      </c>
      <c r="G11" s="37">
        <v>36312</v>
      </c>
      <c r="H11" s="34">
        <v>18</v>
      </c>
      <c r="I11" s="35">
        <v>4140.7299999999996</v>
      </c>
      <c r="J11" s="38">
        <v>1038.5</v>
      </c>
      <c r="K11" s="39">
        <f t="shared" si="0"/>
        <v>15</v>
      </c>
      <c r="L11" s="34">
        <f t="shared" si="1"/>
        <v>500</v>
      </c>
      <c r="M11" s="40">
        <f t="shared" si="6"/>
        <v>319.29627126294758</v>
      </c>
      <c r="N11" s="39">
        <f t="shared" si="2"/>
        <v>247.97999999999956</v>
      </c>
      <c r="O11" s="34">
        <f t="shared" si="3"/>
        <v>6.3703037698285154</v>
      </c>
      <c r="P11" s="40">
        <f t="shared" si="7"/>
        <v>5.0645777853172147</v>
      </c>
      <c r="Q11" s="39">
        <f t="shared" si="4"/>
        <v>54.159999999999968</v>
      </c>
      <c r="R11" s="34">
        <f t="shared" si="5"/>
        <v>5.5021638864619913</v>
      </c>
      <c r="S11" s="40">
        <f t="shared" si="8"/>
        <v>4.3780295083986065</v>
      </c>
      <c r="T11" s="41">
        <f t="shared" si="9"/>
        <v>1.25</v>
      </c>
    </row>
    <row r="12" spans="1:20" x14ac:dyDescent="0.2">
      <c r="A12" s="97">
        <v>8</v>
      </c>
      <c r="B12" s="88" t="s">
        <v>5</v>
      </c>
      <c r="C12" s="14">
        <v>35674</v>
      </c>
      <c r="D12" s="11">
        <v>33</v>
      </c>
      <c r="E12" s="12">
        <v>3902.03</v>
      </c>
      <c r="F12" s="15">
        <v>981.55</v>
      </c>
      <c r="G12" s="37">
        <v>36434</v>
      </c>
      <c r="H12" s="11">
        <v>900</v>
      </c>
      <c r="I12" s="12">
        <v>4444.5600000000004</v>
      </c>
      <c r="J12" s="15">
        <v>1201.47</v>
      </c>
      <c r="K12" s="16">
        <f t="shared" si="0"/>
        <v>867</v>
      </c>
      <c r="L12" s="11">
        <f t="shared" si="1"/>
        <v>2627.272727272727</v>
      </c>
      <c r="M12" s="17">
        <f t="shared" si="6"/>
        <v>388.82084044324381</v>
      </c>
      <c r="N12" s="16">
        <f t="shared" si="2"/>
        <v>542.5300000000002</v>
      </c>
      <c r="O12" s="11">
        <f t="shared" si="3"/>
        <v>13.903788540836443</v>
      </c>
      <c r="P12" s="17">
        <f t="shared" si="7"/>
        <v>6.448199805446686</v>
      </c>
      <c r="Q12" s="16">
        <f t="shared" si="4"/>
        <v>219.92000000000007</v>
      </c>
      <c r="R12" s="11">
        <f t="shared" si="5"/>
        <v>22.40537924710917</v>
      </c>
      <c r="S12" s="17">
        <f t="shared" si="8"/>
        <v>10.190522354160937</v>
      </c>
      <c r="T12" s="18">
        <f t="shared" si="9"/>
        <v>2.0833333333333335</v>
      </c>
    </row>
    <row r="13" spans="1:20" x14ac:dyDescent="0.2">
      <c r="A13" s="98">
        <v>9</v>
      </c>
      <c r="B13" s="89" t="s">
        <v>5</v>
      </c>
      <c r="C13" s="33">
        <v>35796</v>
      </c>
      <c r="D13" s="34">
        <v>8.5</v>
      </c>
      <c r="E13" s="35">
        <v>3224.36</v>
      </c>
      <c r="F13" s="36">
        <v>812.8</v>
      </c>
      <c r="G13" s="37">
        <v>36526</v>
      </c>
      <c r="H13" s="34">
        <v>2300</v>
      </c>
      <c r="I13" s="35">
        <v>5205.29</v>
      </c>
      <c r="J13" s="38">
        <v>1667.71</v>
      </c>
      <c r="K13" s="39">
        <f t="shared" si="0"/>
        <v>2291.5</v>
      </c>
      <c r="L13" s="34">
        <f t="shared" si="1"/>
        <v>26958.823529411762</v>
      </c>
      <c r="M13" s="40">
        <f>(POWER(H13/D13,1/T13)-1)*100</f>
        <v>1544.9566416599484</v>
      </c>
      <c r="N13" s="39">
        <f t="shared" si="2"/>
        <v>1980.9299999999998</v>
      </c>
      <c r="O13" s="34">
        <f t="shared" si="3"/>
        <v>61.436378071927443</v>
      </c>
      <c r="P13" s="40">
        <f t="shared" si="7"/>
        <v>27.057616092829107</v>
      </c>
      <c r="Q13" s="39">
        <f t="shared" ref="Q13:Q51" si="10">J13-F13</f>
        <v>854.91000000000008</v>
      </c>
      <c r="R13" s="34">
        <f t="shared" ref="R13:R51" si="11">Q13/F13%</f>
        <v>105.18085629921261</v>
      </c>
      <c r="S13" s="40">
        <f t="shared" si="8"/>
        <v>43.24135446832824</v>
      </c>
      <c r="T13" s="41">
        <f t="shared" si="9"/>
        <v>2</v>
      </c>
    </row>
    <row r="14" spans="1:20" x14ac:dyDescent="0.2">
      <c r="A14" s="97">
        <v>10</v>
      </c>
      <c r="B14" s="88" t="s">
        <v>6</v>
      </c>
      <c r="C14" s="14">
        <v>35916</v>
      </c>
      <c r="D14" s="11">
        <v>50</v>
      </c>
      <c r="E14" s="12">
        <v>3686.39</v>
      </c>
      <c r="F14" s="15">
        <v>953.6</v>
      </c>
      <c r="G14" s="37">
        <v>36526</v>
      </c>
      <c r="H14" s="11">
        <v>1250</v>
      </c>
      <c r="I14" s="12">
        <v>5205.29</v>
      </c>
      <c r="J14" s="15">
        <v>1667.71</v>
      </c>
      <c r="K14" s="16">
        <f t="shared" si="0"/>
        <v>1200</v>
      </c>
      <c r="L14" s="11">
        <f t="shared" si="1"/>
        <v>2400</v>
      </c>
      <c r="M14" s="17">
        <f t="shared" si="6"/>
        <v>589.86483073060731</v>
      </c>
      <c r="N14" s="16">
        <f t="shared" si="2"/>
        <v>1518.9</v>
      </c>
      <c r="O14" s="11">
        <f t="shared" si="3"/>
        <v>41.202911249216712</v>
      </c>
      <c r="P14" s="17">
        <f t="shared" si="7"/>
        <v>23.000305615792893</v>
      </c>
      <c r="Q14" s="16">
        <f t="shared" si="10"/>
        <v>714.11</v>
      </c>
      <c r="R14" s="11">
        <f t="shared" si="11"/>
        <v>74.885696308724832</v>
      </c>
      <c r="S14" s="17">
        <f t="shared" si="8"/>
        <v>39.846813230808124</v>
      </c>
      <c r="T14" s="18">
        <f t="shared" si="9"/>
        <v>1.6666666666666667</v>
      </c>
    </row>
    <row r="15" spans="1:20" x14ac:dyDescent="0.2">
      <c r="A15" s="98">
        <v>11</v>
      </c>
      <c r="B15" s="89" t="s">
        <v>49</v>
      </c>
      <c r="C15" s="33">
        <v>36220</v>
      </c>
      <c r="D15" s="34">
        <v>20</v>
      </c>
      <c r="E15" s="35">
        <v>3739.96</v>
      </c>
      <c r="F15" s="36">
        <v>957.79</v>
      </c>
      <c r="G15" s="37">
        <v>36342</v>
      </c>
      <c r="H15" s="34">
        <v>100</v>
      </c>
      <c r="I15" s="35">
        <v>3287.56</v>
      </c>
      <c r="J15" s="38">
        <v>903.07</v>
      </c>
      <c r="K15" s="39">
        <f>H15-D15</f>
        <v>80</v>
      </c>
      <c r="L15" s="34">
        <f>K15/D15%</f>
        <v>400</v>
      </c>
      <c r="M15" s="40">
        <f>(POWER(H15/D15,1/T15)-1)*100</f>
        <v>12400</v>
      </c>
      <c r="N15" s="39">
        <f>I15-E15</f>
        <v>-452.40000000000009</v>
      </c>
      <c r="O15" s="34">
        <f>N15/E15%</f>
        <v>-12.096386057604898</v>
      </c>
      <c r="P15" s="40">
        <f>(POWER(I15/E15,1/T15)-1)*100</f>
        <v>-32.076478915389494</v>
      </c>
      <c r="Q15" s="39">
        <f>J15-F15</f>
        <v>-54.719999999999914</v>
      </c>
      <c r="R15" s="34">
        <f>Q15/F15%</f>
        <v>-5.7131521523507152</v>
      </c>
      <c r="S15" s="40">
        <f>(POWER(J15/F15,1/T15)-1)*100</f>
        <v>-16.178901021625613</v>
      </c>
      <c r="T15" s="41">
        <f>YEARFRAC(C15,G15,0)</f>
        <v>0.33333333333333331</v>
      </c>
    </row>
    <row r="16" spans="1:20" x14ac:dyDescent="0.2">
      <c r="A16" s="97">
        <v>12</v>
      </c>
      <c r="B16" s="88" t="s">
        <v>49</v>
      </c>
      <c r="C16" s="14">
        <v>36220</v>
      </c>
      <c r="D16" s="11">
        <v>20</v>
      </c>
      <c r="E16" s="12">
        <v>3739.96</v>
      </c>
      <c r="F16" s="15">
        <v>957.79</v>
      </c>
      <c r="G16" s="37">
        <v>37196</v>
      </c>
      <c r="H16" s="11">
        <v>14</v>
      </c>
      <c r="I16" s="12">
        <v>3287.56</v>
      </c>
      <c r="J16" s="15">
        <v>903.07</v>
      </c>
      <c r="K16" s="16">
        <f>H16-D16</f>
        <v>-6</v>
      </c>
      <c r="L16" s="11">
        <f>K16/D16%</f>
        <v>-30</v>
      </c>
      <c r="M16" s="17">
        <f>(POWER(H16/D16,1/T16)-1)*100</f>
        <v>-12.519397592931192</v>
      </c>
      <c r="N16" s="16">
        <f>I16-E16</f>
        <v>-452.40000000000009</v>
      </c>
      <c r="O16" s="11">
        <f>N16/E16%</f>
        <v>-12.096386057604898</v>
      </c>
      <c r="P16" s="17">
        <f>(POWER(I16/E16,1/T16)-1)*100</f>
        <v>-4.7198298792440418</v>
      </c>
      <c r="Q16" s="16">
        <f>J16-F16</f>
        <v>-54.719999999999914</v>
      </c>
      <c r="R16" s="11">
        <f>Q16/F16%</f>
        <v>-5.7131521523507152</v>
      </c>
      <c r="S16" s="17">
        <f>(POWER(J16/F16,1/T16)-1)*100</f>
        <v>-2.1819121836763711</v>
      </c>
      <c r="T16" s="18">
        <f>YEARFRAC(C16,G16,0)</f>
        <v>2.6666666666666665</v>
      </c>
    </row>
    <row r="17" spans="1:20" x14ac:dyDescent="0.2">
      <c r="A17" s="98">
        <v>13</v>
      </c>
      <c r="B17" s="89" t="s">
        <v>7</v>
      </c>
      <c r="C17" s="33">
        <v>36465</v>
      </c>
      <c r="D17" s="34">
        <v>35</v>
      </c>
      <c r="E17" s="35">
        <v>4622.21</v>
      </c>
      <c r="F17" s="36">
        <v>1306.9100000000001</v>
      </c>
      <c r="G17" s="37">
        <v>38930</v>
      </c>
      <c r="H17" s="34">
        <v>100</v>
      </c>
      <c r="I17" s="35">
        <v>11699.05</v>
      </c>
      <c r="J17" s="38">
        <v>3441.59</v>
      </c>
      <c r="K17" s="39">
        <f t="shared" si="0"/>
        <v>65</v>
      </c>
      <c r="L17" s="34">
        <f t="shared" si="1"/>
        <v>185.71428571428572</v>
      </c>
      <c r="M17" s="40">
        <f t="shared" si="6"/>
        <v>16.827605347001541</v>
      </c>
      <c r="N17" s="39">
        <f t="shared" si="2"/>
        <v>7076.8399999999992</v>
      </c>
      <c r="O17" s="34">
        <f t="shared" si="3"/>
        <v>153.1051163837212</v>
      </c>
      <c r="P17" s="40">
        <f t="shared" si="7"/>
        <v>14.748835018002794</v>
      </c>
      <c r="Q17" s="39">
        <f t="shared" si="10"/>
        <v>2134.6800000000003</v>
      </c>
      <c r="R17" s="34">
        <f t="shared" si="11"/>
        <v>163.33794982056915</v>
      </c>
      <c r="S17" s="40">
        <f t="shared" si="8"/>
        <v>15.424576269308243</v>
      </c>
      <c r="T17" s="41">
        <f t="shared" si="9"/>
        <v>6.75</v>
      </c>
    </row>
    <row r="18" spans="1:20" x14ac:dyDescent="0.2">
      <c r="A18" s="97">
        <v>14</v>
      </c>
      <c r="B18" s="88" t="s">
        <v>8</v>
      </c>
      <c r="C18" s="14">
        <v>36312</v>
      </c>
      <c r="D18" s="11">
        <v>250</v>
      </c>
      <c r="E18" s="12">
        <v>4140.7299999999996</v>
      </c>
      <c r="F18" s="15">
        <v>1038.5</v>
      </c>
      <c r="G18" s="37">
        <v>36526</v>
      </c>
      <c r="H18" s="11">
        <v>1250</v>
      </c>
      <c r="I18" s="12">
        <v>5205.29</v>
      </c>
      <c r="J18" s="15">
        <v>1667.71</v>
      </c>
      <c r="K18" s="16">
        <f t="shared" si="0"/>
        <v>1000</v>
      </c>
      <c r="L18" s="11">
        <f t="shared" si="1"/>
        <v>400</v>
      </c>
      <c r="M18" s="17">
        <f t="shared" si="6"/>
        <v>1478.4625888972973</v>
      </c>
      <c r="N18" s="16">
        <f t="shared" si="2"/>
        <v>1064.5600000000004</v>
      </c>
      <c r="O18" s="11">
        <f t="shared" si="3"/>
        <v>25.709476348373368</v>
      </c>
      <c r="P18" s="17">
        <f t="shared" si="7"/>
        <v>48.028443472023284</v>
      </c>
      <c r="Q18" s="16">
        <f t="shared" si="10"/>
        <v>629.21</v>
      </c>
      <c r="R18" s="11">
        <f t="shared" si="11"/>
        <v>60.58834857968224</v>
      </c>
      <c r="S18" s="17">
        <f t="shared" si="8"/>
        <v>125.24368631186759</v>
      </c>
      <c r="T18" s="18">
        <f t="shared" si="9"/>
        <v>0.58333333333333337</v>
      </c>
    </row>
    <row r="19" spans="1:20" x14ac:dyDescent="0.2">
      <c r="A19" s="98">
        <v>15</v>
      </c>
      <c r="B19" s="89" t="s">
        <v>50</v>
      </c>
      <c r="C19" s="33">
        <v>36586</v>
      </c>
      <c r="D19" s="34">
        <v>290</v>
      </c>
      <c r="E19" s="35">
        <v>5001.28</v>
      </c>
      <c r="F19" s="36">
        <v>1683.28</v>
      </c>
      <c r="G19" s="37">
        <v>37043</v>
      </c>
      <c r="H19" s="34">
        <v>60</v>
      </c>
      <c r="I19" s="35">
        <v>3456.78</v>
      </c>
      <c r="J19" s="38">
        <v>945.41</v>
      </c>
      <c r="K19" s="39">
        <f>H19-D19</f>
        <v>-230</v>
      </c>
      <c r="L19" s="34">
        <f>K19/D19%</f>
        <v>-79.310344827586206</v>
      </c>
      <c r="M19" s="40">
        <f>(POWER(H19/D19,1/T19)-1)*100</f>
        <v>-71.646766010222095</v>
      </c>
      <c r="N19" s="39">
        <f>I19-E19</f>
        <v>-1544.4999999999995</v>
      </c>
      <c r="O19" s="34">
        <f>N19/E19%</f>
        <v>-30.882094183888917</v>
      </c>
      <c r="P19" s="40">
        <f>(POWER(I19/E19,1/T19)-1)*100</f>
        <v>-25.58294881404748</v>
      </c>
      <c r="Q19" s="39">
        <f>J19-F19</f>
        <v>-737.87</v>
      </c>
      <c r="R19" s="34">
        <f>Q19/F19%</f>
        <v>-43.835250225749732</v>
      </c>
      <c r="S19" s="40">
        <f>(POWER(J19/F19,1/T19)-1)*100</f>
        <v>-36.966552215921155</v>
      </c>
      <c r="T19" s="41">
        <f>YEARFRAC(C19,G19,0)</f>
        <v>1.25</v>
      </c>
    </row>
    <row r="20" spans="1:20" x14ac:dyDescent="0.2">
      <c r="A20" s="97">
        <v>16</v>
      </c>
      <c r="B20" s="88" t="s">
        <v>51</v>
      </c>
      <c r="C20" s="14">
        <v>36678</v>
      </c>
      <c r="D20" s="11">
        <v>20</v>
      </c>
      <c r="E20" s="12">
        <v>4748.7700000000004</v>
      </c>
      <c r="F20" s="15">
        <v>1390.29</v>
      </c>
      <c r="G20" s="37">
        <v>37165</v>
      </c>
      <c r="H20" s="11">
        <v>9</v>
      </c>
      <c r="I20" s="12">
        <v>2989.35</v>
      </c>
      <c r="J20" s="15">
        <v>805.72</v>
      </c>
      <c r="K20" s="16">
        <f>H20-D20</f>
        <v>-11</v>
      </c>
      <c r="L20" s="11">
        <f>K20/D20%</f>
        <v>-55</v>
      </c>
      <c r="M20" s="17">
        <f>(POWER(H20/D20,1/T20)-1)*100</f>
        <v>-45.057377477729396</v>
      </c>
      <c r="N20" s="16">
        <f>I20-E20</f>
        <v>-1759.4200000000005</v>
      </c>
      <c r="O20" s="11">
        <f>N20/E20%</f>
        <v>-37.050015056530434</v>
      </c>
      <c r="P20" s="17">
        <f>(POWER(I20/E20,1/T20)-1)*100</f>
        <v>-29.328107235928215</v>
      </c>
      <c r="Q20" s="16">
        <f>J20-F20</f>
        <v>-584.56999999999994</v>
      </c>
      <c r="R20" s="11">
        <f>Q20/F20%</f>
        <v>-42.04662336634803</v>
      </c>
      <c r="S20" s="17">
        <f>(POWER(J20/F20,1/T20)-1)*100</f>
        <v>-33.578441924340062</v>
      </c>
      <c r="T20" s="18">
        <f>YEARFRAC(C20,G20,0)</f>
        <v>1.3333333333333333</v>
      </c>
    </row>
    <row r="21" spans="1:20" x14ac:dyDescent="0.2">
      <c r="A21" s="98">
        <v>17</v>
      </c>
      <c r="B21" s="89" t="s">
        <v>8</v>
      </c>
      <c r="C21" s="33">
        <v>37043</v>
      </c>
      <c r="D21" s="34">
        <v>60</v>
      </c>
      <c r="E21" s="35">
        <v>3456.78</v>
      </c>
      <c r="F21" s="36">
        <v>945.41</v>
      </c>
      <c r="G21" s="37">
        <v>37561</v>
      </c>
      <c r="H21" s="34">
        <v>600</v>
      </c>
      <c r="I21" s="35">
        <v>3228.82</v>
      </c>
      <c r="J21" s="38">
        <v>924.54</v>
      </c>
      <c r="K21" s="39">
        <f t="shared" si="0"/>
        <v>540</v>
      </c>
      <c r="L21" s="34">
        <f t="shared" si="1"/>
        <v>900</v>
      </c>
      <c r="M21" s="40">
        <f t="shared" si="6"/>
        <v>408.02180469130207</v>
      </c>
      <c r="N21" s="39">
        <f t="shared" si="2"/>
        <v>-227.96000000000004</v>
      </c>
      <c r="O21" s="34">
        <f t="shared" si="3"/>
        <v>-6.5945764555453339</v>
      </c>
      <c r="P21" s="40">
        <f t="shared" si="7"/>
        <v>-4.7014738510994807</v>
      </c>
      <c r="Q21" s="39">
        <f t="shared" si="10"/>
        <v>-20.870000000000005</v>
      </c>
      <c r="R21" s="34">
        <f t="shared" si="11"/>
        <v>-2.2075078537354167</v>
      </c>
      <c r="S21" s="40">
        <f t="shared" si="8"/>
        <v>-1.563348199381831</v>
      </c>
      <c r="T21" s="41">
        <f t="shared" si="9"/>
        <v>1.4166666666666667</v>
      </c>
    </row>
    <row r="22" spans="1:20" x14ac:dyDescent="0.2">
      <c r="A22" s="97">
        <v>18</v>
      </c>
      <c r="B22" s="88" t="s">
        <v>9</v>
      </c>
      <c r="C22" s="14">
        <v>37043</v>
      </c>
      <c r="D22" s="11">
        <v>30</v>
      </c>
      <c r="E22" s="12">
        <v>3456.78</v>
      </c>
      <c r="F22" s="15">
        <v>945.41</v>
      </c>
      <c r="G22" s="37">
        <v>38078</v>
      </c>
      <c r="H22" s="11">
        <v>175</v>
      </c>
      <c r="I22" s="12">
        <v>5655.09</v>
      </c>
      <c r="J22" s="15">
        <v>1754.58</v>
      </c>
      <c r="K22" s="16">
        <f t="shared" si="0"/>
        <v>145</v>
      </c>
      <c r="L22" s="11">
        <f t="shared" si="1"/>
        <v>483.33333333333337</v>
      </c>
      <c r="M22" s="17">
        <f t="shared" si="6"/>
        <v>86.347501552539924</v>
      </c>
      <c r="N22" s="16">
        <f t="shared" si="2"/>
        <v>2198.31</v>
      </c>
      <c r="O22" s="11">
        <f t="shared" si="3"/>
        <v>63.594154097165557</v>
      </c>
      <c r="P22" s="17">
        <f t="shared" si="7"/>
        <v>18.972736770696375</v>
      </c>
      <c r="Q22" s="16">
        <f t="shared" si="10"/>
        <v>809.17</v>
      </c>
      <c r="R22" s="11">
        <f t="shared" si="11"/>
        <v>85.589321035318008</v>
      </c>
      <c r="S22" s="17">
        <f t="shared" si="8"/>
        <v>24.389409383972339</v>
      </c>
      <c r="T22" s="18">
        <f t="shared" si="9"/>
        <v>2.8333333333333335</v>
      </c>
    </row>
    <row r="23" spans="1:20" x14ac:dyDescent="0.2">
      <c r="A23" s="98">
        <v>19</v>
      </c>
      <c r="B23" s="89" t="s">
        <v>10</v>
      </c>
      <c r="C23" s="33">
        <v>37288</v>
      </c>
      <c r="D23" s="34">
        <v>45</v>
      </c>
      <c r="E23" s="35">
        <v>3562.31</v>
      </c>
      <c r="F23" s="36">
        <v>990.48</v>
      </c>
      <c r="G23" s="37">
        <v>37926</v>
      </c>
      <c r="H23" s="34">
        <v>90</v>
      </c>
      <c r="I23" s="35">
        <v>5044.82</v>
      </c>
      <c r="J23" s="38">
        <v>1504.72</v>
      </c>
      <c r="K23" s="39">
        <f t="shared" si="0"/>
        <v>45</v>
      </c>
      <c r="L23" s="34">
        <f t="shared" si="1"/>
        <v>100</v>
      </c>
      <c r="M23" s="40">
        <f t="shared" si="6"/>
        <v>48.599428913694844</v>
      </c>
      <c r="N23" s="39">
        <f t="shared" si="2"/>
        <v>1482.5099999999998</v>
      </c>
      <c r="O23" s="34">
        <f t="shared" si="3"/>
        <v>41.616535338025038</v>
      </c>
      <c r="P23" s="40">
        <f t="shared" si="7"/>
        <v>21.997473624773622</v>
      </c>
      <c r="Q23" s="39">
        <f t="shared" si="10"/>
        <v>514.24</v>
      </c>
      <c r="R23" s="34">
        <f t="shared" si="11"/>
        <v>51.918261852839031</v>
      </c>
      <c r="S23" s="40">
        <f t="shared" si="8"/>
        <v>26.992225183819187</v>
      </c>
      <c r="T23" s="41">
        <f t="shared" si="9"/>
        <v>1.75</v>
      </c>
    </row>
    <row r="24" spans="1:20" x14ac:dyDescent="0.2">
      <c r="A24" s="97">
        <v>20</v>
      </c>
      <c r="B24" s="88" t="s">
        <v>10</v>
      </c>
      <c r="C24" s="14">
        <v>37561</v>
      </c>
      <c r="D24" s="11">
        <v>25</v>
      </c>
      <c r="E24" s="12">
        <v>3228.82</v>
      </c>
      <c r="F24" s="15">
        <v>924.54</v>
      </c>
      <c r="G24" s="37">
        <v>38596</v>
      </c>
      <c r="H24" s="11">
        <v>350</v>
      </c>
      <c r="I24" s="12">
        <v>8634.48</v>
      </c>
      <c r="J24" s="15">
        <v>2648.65</v>
      </c>
      <c r="K24" s="16">
        <f t="shared" si="0"/>
        <v>325</v>
      </c>
      <c r="L24" s="11">
        <f t="shared" si="1"/>
        <v>1300</v>
      </c>
      <c r="M24" s="17">
        <f t="shared" si="6"/>
        <v>153.81411913330442</v>
      </c>
      <c r="N24" s="16">
        <f t="shared" si="2"/>
        <v>5405.66</v>
      </c>
      <c r="O24" s="11">
        <f t="shared" si="3"/>
        <v>167.41905711684143</v>
      </c>
      <c r="P24" s="17">
        <f t="shared" si="7"/>
        <v>41.505647106559266</v>
      </c>
      <c r="Q24" s="16">
        <f t="shared" si="10"/>
        <v>1724.1100000000001</v>
      </c>
      <c r="R24" s="11">
        <f t="shared" si="11"/>
        <v>186.4830077660242</v>
      </c>
      <c r="S24" s="17">
        <f t="shared" si="8"/>
        <v>44.986982764032149</v>
      </c>
      <c r="T24" s="18">
        <f t="shared" si="9"/>
        <v>2.8333333333333335</v>
      </c>
    </row>
    <row r="25" spans="1:20" x14ac:dyDescent="0.2">
      <c r="A25" s="98">
        <v>21</v>
      </c>
      <c r="B25" s="89" t="s">
        <v>11</v>
      </c>
      <c r="C25" s="33">
        <v>37561</v>
      </c>
      <c r="D25" s="34">
        <v>3</v>
      </c>
      <c r="E25" s="35">
        <v>3228.82</v>
      </c>
      <c r="F25" s="36">
        <v>924.54</v>
      </c>
      <c r="G25" s="37">
        <v>37956</v>
      </c>
      <c r="H25" s="34">
        <v>20</v>
      </c>
      <c r="I25" s="35">
        <v>5838.96</v>
      </c>
      <c r="J25" s="38">
        <v>1783.42</v>
      </c>
      <c r="K25" s="39">
        <f t="shared" si="0"/>
        <v>17</v>
      </c>
      <c r="L25" s="34">
        <f t="shared" si="1"/>
        <v>566.66666666666674</v>
      </c>
      <c r="M25" s="40">
        <f t="shared" si="6"/>
        <v>476.14413533231846</v>
      </c>
      <c r="N25" s="39">
        <f t="shared" si="2"/>
        <v>2610.14</v>
      </c>
      <c r="O25" s="34">
        <f t="shared" si="3"/>
        <v>80.838820374006588</v>
      </c>
      <c r="P25" s="40">
        <f t="shared" si="7"/>
        <v>72.782597598129357</v>
      </c>
      <c r="Q25" s="39">
        <f t="shared" si="10"/>
        <v>858.88000000000011</v>
      </c>
      <c r="R25" s="34">
        <f t="shared" si="11"/>
        <v>92.898089860903809</v>
      </c>
      <c r="S25" s="40">
        <f t="shared" si="8"/>
        <v>83.391678342639182</v>
      </c>
      <c r="T25" s="41">
        <f t="shared" si="9"/>
        <v>1.0833333333333333</v>
      </c>
    </row>
    <row r="26" spans="1:20" x14ac:dyDescent="0.2">
      <c r="A26" s="97">
        <v>22</v>
      </c>
      <c r="B26" s="88" t="s">
        <v>12</v>
      </c>
      <c r="C26" s="14">
        <v>37530</v>
      </c>
      <c r="D26" s="11">
        <v>65</v>
      </c>
      <c r="E26" s="12">
        <v>2949.32</v>
      </c>
      <c r="F26" s="15">
        <v>846.09</v>
      </c>
      <c r="G26" s="37">
        <v>38353</v>
      </c>
      <c r="H26" s="11">
        <v>270</v>
      </c>
      <c r="I26" s="12">
        <v>6555.94</v>
      </c>
      <c r="J26" s="15">
        <v>2042.59</v>
      </c>
      <c r="K26" s="16">
        <f t="shared" si="0"/>
        <v>205</v>
      </c>
      <c r="L26" s="11">
        <f t="shared" si="1"/>
        <v>315.38461538461536</v>
      </c>
      <c r="M26" s="17">
        <f t="shared" si="6"/>
        <v>88.307166192796643</v>
      </c>
      <c r="N26" s="16">
        <f t="shared" si="2"/>
        <v>3606.6199999999994</v>
      </c>
      <c r="O26" s="11">
        <f t="shared" si="3"/>
        <v>122.28649315774481</v>
      </c>
      <c r="P26" s="17">
        <f t="shared" si="7"/>
        <v>42.621036580801366</v>
      </c>
      <c r="Q26" s="16">
        <f t="shared" si="10"/>
        <v>1196.5</v>
      </c>
      <c r="R26" s="11">
        <f t="shared" si="11"/>
        <v>141.41521587537969</v>
      </c>
      <c r="S26" s="17">
        <f t="shared" si="8"/>
        <v>47.950902073850884</v>
      </c>
      <c r="T26" s="18">
        <f t="shared" si="9"/>
        <v>2.25</v>
      </c>
    </row>
    <row r="27" spans="1:20" x14ac:dyDescent="0.2">
      <c r="A27" s="98">
        <v>23</v>
      </c>
      <c r="B27" s="89" t="s">
        <v>13</v>
      </c>
      <c r="C27" s="33">
        <v>37681</v>
      </c>
      <c r="D27" s="34">
        <v>70</v>
      </c>
      <c r="E27" s="35">
        <v>3048.72</v>
      </c>
      <c r="F27" s="36">
        <v>870.42</v>
      </c>
      <c r="G27" s="37">
        <v>38322</v>
      </c>
      <c r="H27" s="34">
        <v>270</v>
      </c>
      <c r="I27" s="35">
        <v>6602.69</v>
      </c>
      <c r="J27" s="38">
        <v>2076.6</v>
      </c>
      <c r="K27" s="39">
        <f t="shared" si="0"/>
        <v>200</v>
      </c>
      <c r="L27" s="34">
        <f t="shared" si="1"/>
        <v>285.71428571428572</v>
      </c>
      <c r="M27" s="40">
        <f t="shared" si="6"/>
        <v>116.27632692063949</v>
      </c>
      <c r="N27" s="39">
        <f t="shared" si="2"/>
        <v>3553.97</v>
      </c>
      <c r="O27" s="34">
        <f t="shared" si="3"/>
        <v>116.57252879897138</v>
      </c>
      <c r="P27" s="40">
        <f t="shared" si="7"/>
        <v>55.51538250959058</v>
      </c>
      <c r="Q27" s="39">
        <f t="shared" si="10"/>
        <v>1206.1799999999998</v>
      </c>
      <c r="R27" s="34">
        <f t="shared" si="11"/>
        <v>138.57448128489693</v>
      </c>
      <c r="S27" s="40">
        <f t="shared" si="8"/>
        <v>64.355838414567984</v>
      </c>
      <c r="T27" s="41">
        <f t="shared" si="9"/>
        <v>1.75</v>
      </c>
    </row>
    <row r="28" spans="1:20" x14ac:dyDescent="0.2">
      <c r="A28" s="97">
        <v>24</v>
      </c>
      <c r="B28" s="88" t="s">
        <v>14</v>
      </c>
      <c r="C28" s="14">
        <v>37834</v>
      </c>
      <c r="D28" s="11">
        <v>90</v>
      </c>
      <c r="E28" s="12">
        <v>4244.7299999999996</v>
      </c>
      <c r="F28" s="15">
        <v>1292.97</v>
      </c>
      <c r="G28" s="37">
        <v>39083</v>
      </c>
      <c r="H28" s="11">
        <v>650</v>
      </c>
      <c r="I28" s="12">
        <v>14090.92</v>
      </c>
      <c r="J28" s="15">
        <v>4144.63</v>
      </c>
      <c r="K28" s="16">
        <f t="shared" si="0"/>
        <v>560</v>
      </c>
      <c r="L28" s="11">
        <f t="shared" si="1"/>
        <v>622.22222222222217</v>
      </c>
      <c r="M28" s="17">
        <f t="shared" si="6"/>
        <v>78.368556117426323</v>
      </c>
      <c r="N28" s="16">
        <f t="shared" si="2"/>
        <v>9846.19</v>
      </c>
      <c r="O28" s="11">
        <f t="shared" si="3"/>
        <v>231.9626925623067</v>
      </c>
      <c r="P28" s="17">
        <f t="shared" si="7"/>
        <v>42.073779923245169</v>
      </c>
      <c r="Q28" s="16">
        <f t="shared" si="10"/>
        <v>2851.66</v>
      </c>
      <c r="R28" s="11">
        <f t="shared" si="11"/>
        <v>220.55113421038382</v>
      </c>
      <c r="S28" s="17">
        <f t="shared" si="8"/>
        <v>40.6266100192991</v>
      </c>
      <c r="T28" s="18">
        <f t="shared" si="9"/>
        <v>3.4166666666666665</v>
      </c>
    </row>
    <row r="29" spans="1:20" x14ac:dyDescent="0.2">
      <c r="A29" s="98">
        <v>25</v>
      </c>
      <c r="B29" s="89" t="s">
        <v>15</v>
      </c>
      <c r="C29" s="33">
        <v>37987</v>
      </c>
      <c r="D29" s="34">
        <v>72</v>
      </c>
      <c r="E29" s="35">
        <v>5695.67</v>
      </c>
      <c r="F29" s="36">
        <v>1708.76</v>
      </c>
      <c r="G29" s="37">
        <v>39417</v>
      </c>
      <c r="H29" s="34">
        <v>345</v>
      </c>
      <c r="I29" s="35">
        <v>20286.990000000002</v>
      </c>
      <c r="J29" s="38">
        <v>6469.48</v>
      </c>
      <c r="K29" s="39">
        <f t="shared" si="0"/>
        <v>273</v>
      </c>
      <c r="L29" s="34">
        <f t="shared" si="1"/>
        <v>379.16666666666669</v>
      </c>
      <c r="M29" s="40">
        <f t="shared" si="6"/>
        <v>49.190530838233329</v>
      </c>
      <c r="N29" s="39">
        <f t="shared" si="2"/>
        <v>14591.320000000002</v>
      </c>
      <c r="O29" s="34">
        <f t="shared" si="3"/>
        <v>256.1826791229127</v>
      </c>
      <c r="P29" s="40">
        <f t="shared" si="7"/>
        <v>38.309696659349626</v>
      </c>
      <c r="Q29" s="39">
        <f t="shared" si="10"/>
        <v>4760.7199999999993</v>
      </c>
      <c r="R29" s="34">
        <f t="shared" si="11"/>
        <v>278.60670895854304</v>
      </c>
      <c r="S29" s="40">
        <f t="shared" si="8"/>
        <v>40.48260312927998</v>
      </c>
      <c r="T29" s="41">
        <f t="shared" si="9"/>
        <v>3.9166666666666665</v>
      </c>
    </row>
    <row r="30" spans="1:20" x14ac:dyDescent="0.2">
      <c r="A30" s="97">
        <v>26</v>
      </c>
      <c r="B30" s="88" t="s">
        <v>16</v>
      </c>
      <c r="C30" s="14">
        <v>38384</v>
      </c>
      <c r="D30" s="11">
        <v>115</v>
      </c>
      <c r="E30" s="12">
        <v>6713.86</v>
      </c>
      <c r="F30" s="15">
        <v>2094.9</v>
      </c>
      <c r="G30" s="37">
        <v>38565</v>
      </c>
      <c r="H30" s="11">
        <v>215</v>
      </c>
      <c r="I30" s="12">
        <v>7805.43</v>
      </c>
      <c r="J30" s="15">
        <v>2427.1999999999998</v>
      </c>
      <c r="K30" s="16">
        <f>H30-D30</f>
        <v>100</v>
      </c>
      <c r="L30" s="11">
        <f>K30/D30%</f>
        <v>86.956521739130437</v>
      </c>
      <c r="M30" s="17">
        <f t="shared" si="6"/>
        <v>249.52741020793954</v>
      </c>
      <c r="N30" s="16">
        <f t="shared" si="2"/>
        <v>1091.5700000000006</v>
      </c>
      <c r="O30" s="11">
        <f t="shared" si="3"/>
        <v>16.258456387234776</v>
      </c>
      <c r="P30" s="17">
        <f t="shared" si="7"/>
        <v>35.160286815425714</v>
      </c>
      <c r="Q30" s="16">
        <f t="shared" si="10"/>
        <v>332.29999999999973</v>
      </c>
      <c r="R30" s="11">
        <f t="shared" si="11"/>
        <v>15.862332330898836</v>
      </c>
      <c r="S30" s="17">
        <f t="shared" si="8"/>
        <v>34.240800531556474</v>
      </c>
      <c r="T30" s="18">
        <f t="shared" si="9"/>
        <v>0.5</v>
      </c>
    </row>
    <row r="31" spans="1:20" x14ac:dyDescent="0.2">
      <c r="A31" s="98">
        <v>27</v>
      </c>
      <c r="B31" s="89" t="s">
        <v>17</v>
      </c>
      <c r="C31" s="33">
        <v>38443</v>
      </c>
      <c r="D31" s="34">
        <v>7</v>
      </c>
      <c r="E31" s="35">
        <v>6154.44</v>
      </c>
      <c r="F31" s="36">
        <v>1921.8</v>
      </c>
      <c r="G31" s="37">
        <v>39356</v>
      </c>
      <c r="H31" s="34">
        <v>180</v>
      </c>
      <c r="I31" s="35">
        <v>19837.990000000002</v>
      </c>
      <c r="J31" s="38">
        <v>6026.89</v>
      </c>
      <c r="K31" s="39">
        <f t="shared" si="0"/>
        <v>173</v>
      </c>
      <c r="L31" s="34">
        <f t="shared" si="1"/>
        <v>2471.4285714285711</v>
      </c>
      <c r="M31" s="40">
        <f t="shared" si="6"/>
        <v>266.49646160447446</v>
      </c>
      <c r="N31" s="39">
        <f t="shared" si="2"/>
        <v>13683.550000000003</v>
      </c>
      <c r="O31" s="34">
        <f t="shared" si="3"/>
        <v>222.33623205360689</v>
      </c>
      <c r="P31" s="40">
        <f t="shared" si="7"/>
        <v>59.706889006230867</v>
      </c>
      <c r="Q31" s="39">
        <f t="shared" si="10"/>
        <v>4105.09</v>
      </c>
      <c r="R31" s="34">
        <f t="shared" si="11"/>
        <v>213.60651472577791</v>
      </c>
      <c r="S31" s="40">
        <f t="shared" si="8"/>
        <v>57.962511596257052</v>
      </c>
      <c r="T31" s="41">
        <f t="shared" si="9"/>
        <v>2.5</v>
      </c>
    </row>
    <row r="32" spans="1:20" x14ac:dyDescent="0.2">
      <c r="A32" s="97">
        <v>28</v>
      </c>
      <c r="B32" s="88" t="s">
        <v>17</v>
      </c>
      <c r="C32" s="14">
        <v>38443</v>
      </c>
      <c r="D32" s="11">
        <v>7</v>
      </c>
      <c r="E32" s="12">
        <v>6154.44</v>
      </c>
      <c r="F32" s="15">
        <v>1921.8</v>
      </c>
      <c r="G32" s="37">
        <v>40148</v>
      </c>
      <c r="H32" s="11">
        <v>140</v>
      </c>
      <c r="I32" s="12">
        <v>17464.810000000001</v>
      </c>
      <c r="J32" s="15">
        <v>5353.23</v>
      </c>
      <c r="K32" s="16">
        <f t="shared" si="0"/>
        <v>133</v>
      </c>
      <c r="L32" s="11">
        <f t="shared" si="1"/>
        <v>1899.9999999999998</v>
      </c>
      <c r="M32" s="17">
        <f t="shared" si="6"/>
        <v>90.016862084421192</v>
      </c>
      <c r="N32" s="16">
        <f t="shared" si="2"/>
        <v>11310.370000000003</v>
      </c>
      <c r="O32" s="11">
        <f t="shared" si="3"/>
        <v>183.77577813740979</v>
      </c>
      <c r="P32" s="17">
        <f t="shared" si="7"/>
        <v>25.044945237543171</v>
      </c>
      <c r="Q32" s="16">
        <f t="shared" si="10"/>
        <v>3431.4299999999994</v>
      </c>
      <c r="R32" s="11">
        <f t="shared" si="11"/>
        <v>178.5529191383078</v>
      </c>
      <c r="S32" s="17">
        <f t="shared" si="8"/>
        <v>24.54817473741786</v>
      </c>
      <c r="T32" s="18">
        <f t="shared" si="9"/>
        <v>4.666666666666667</v>
      </c>
    </row>
    <row r="33" spans="1:20" x14ac:dyDescent="0.2">
      <c r="A33" s="98">
        <v>29</v>
      </c>
      <c r="B33" s="89" t="s">
        <v>18</v>
      </c>
      <c r="C33" s="33">
        <v>38353</v>
      </c>
      <c r="D33" s="34">
        <v>40</v>
      </c>
      <c r="E33" s="35">
        <v>6555.94</v>
      </c>
      <c r="F33" s="36">
        <v>2042.59</v>
      </c>
      <c r="G33" s="37">
        <v>39234</v>
      </c>
      <c r="H33" s="34">
        <v>100</v>
      </c>
      <c r="I33" s="35">
        <v>14650.51</v>
      </c>
      <c r="J33" s="38">
        <v>4411.1099999999997</v>
      </c>
      <c r="K33" s="39">
        <f t="shared" si="0"/>
        <v>60</v>
      </c>
      <c r="L33" s="34">
        <f t="shared" si="1"/>
        <v>150</v>
      </c>
      <c r="M33" s="40">
        <f t="shared" si="6"/>
        <v>46.104916761856771</v>
      </c>
      <c r="N33" s="39">
        <f t="shared" si="2"/>
        <v>8094.5700000000006</v>
      </c>
      <c r="O33" s="34">
        <f t="shared" si="3"/>
        <v>123.46925078630984</v>
      </c>
      <c r="P33" s="40">
        <f t="shared" si="7"/>
        <v>39.477420220780488</v>
      </c>
      <c r="Q33" s="39">
        <f t="shared" si="10"/>
        <v>2368.5199999999995</v>
      </c>
      <c r="R33" s="34">
        <f t="shared" si="11"/>
        <v>115.95670203026548</v>
      </c>
      <c r="S33" s="40">
        <f t="shared" si="8"/>
        <v>37.517709120629107</v>
      </c>
      <c r="T33" s="41">
        <f t="shared" si="9"/>
        <v>2.4166666666666665</v>
      </c>
    </row>
    <row r="34" spans="1:20" x14ac:dyDescent="0.2">
      <c r="A34" s="97">
        <v>30</v>
      </c>
      <c r="B34" s="88" t="s">
        <v>19</v>
      </c>
      <c r="C34" s="14">
        <v>38596</v>
      </c>
      <c r="D34" s="11">
        <v>44</v>
      </c>
      <c r="E34" s="12">
        <v>8634.48</v>
      </c>
      <c r="F34" s="15">
        <v>2648.65</v>
      </c>
      <c r="G34" s="37">
        <v>39022</v>
      </c>
      <c r="H34" s="11">
        <v>170</v>
      </c>
      <c r="I34" s="12">
        <v>13696.31</v>
      </c>
      <c r="J34" s="15">
        <v>4020.01</v>
      </c>
      <c r="K34" s="16">
        <f t="shared" si="0"/>
        <v>126</v>
      </c>
      <c r="L34" s="11">
        <f t="shared" si="1"/>
        <v>286.36363636363637</v>
      </c>
      <c r="M34" s="17">
        <f t="shared" si="6"/>
        <v>218.52214997102206</v>
      </c>
      <c r="N34" s="16">
        <f t="shared" si="2"/>
        <v>5061.83</v>
      </c>
      <c r="O34" s="11">
        <f t="shared" si="3"/>
        <v>58.623449240718614</v>
      </c>
      <c r="P34" s="17">
        <f t="shared" si="7"/>
        <v>48.505820818679958</v>
      </c>
      <c r="Q34" s="16">
        <f t="shared" si="10"/>
        <v>1371.3600000000001</v>
      </c>
      <c r="R34" s="11">
        <f t="shared" si="11"/>
        <v>51.775810318464131</v>
      </c>
      <c r="S34" s="17">
        <f t="shared" si="8"/>
        <v>42.993560525187149</v>
      </c>
      <c r="T34" s="18">
        <f t="shared" si="9"/>
        <v>1.1666666666666667</v>
      </c>
    </row>
    <row r="35" spans="1:20" x14ac:dyDescent="0.2">
      <c r="A35" s="98">
        <v>31</v>
      </c>
      <c r="B35" s="89" t="s">
        <v>20</v>
      </c>
      <c r="C35" s="33">
        <v>38596</v>
      </c>
      <c r="D35" s="34">
        <v>72</v>
      </c>
      <c r="E35" s="35">
        <v>8634.48</v>
      </c>
      <c r="F35" s="36">
        <v>2648.65</v>
      </c>
      <c r="G35" s="37">
        <v>38718</v>
      </c>
      <c r="H35" s="34">
        <v>150</v>
      </c>
      <c r="I35" s="35">
        <v>9919.89</v>
      </c>
      <c r="J35" s="38">
        <v>3030.48</v>
      </c>
      <c r="K35" s="39">
        <f t="shared" si="0"/>
        <v>78</v>
      </c>
      <c r="L35" s="34">
        <f t="shared" si="1"/>
        <v>108.33333333333334</v>
      </c>
      <c r="M35" s="40">
        <f t="shared" si="6"/>
        <v>804.22453703703718</v>
      </c>
      <c r="N35" s="39">
        <f t="shared" si="2"/>
        <v>1285.4099999999999</v>
      </c>
      <c r="O35" s="34">
        <f t="shared" si="3"/>
        <v>14.886941657169858</v>
      </c>
      <c r="P35" s="40">
        <f t="shared" si="7"/>
        <v>51.639381865824596</v>
      </c>
      <c r="Q35" s="39">
        <f t="shared" si="10"/>
        <v>381.82999999999993</v>
      </c>
      <c r="R35" s="34">
        <f t="shared" si="11"/>
        <v>14.416023257130989</v>
      </c>
      <c r="S35" s="40">
        <f t="shared" si="8"/>
        <v>49.782317852225574</v>
      </c>
      <c r="T35" s="41">
        <f t="shared" si="9"/>
        <v>0.33333333333333331</v>
      </c>
    </row>
    <row r="36" spans="1:20" x14ac:dyDescent="0.2">
      <c r="A36" s="97">
        <v>32</v>
      </c>
      <c r="B36" s="88" t="s">
        <v>21</v>
      </c>
      <c r="C36" s="14">
        <v>39022</v>
      </c>
      <c r="D36" s="11">
        <v>200</v>
      </c>
      <c r="E36" s="12">
        <v>13696.31</v>
      </c>
      <c r="F36" s="15">
        <v>4020.01</v>
      </c>
      <c r="G36" s="37">
        <v>39417</v>
      </c>
      <c r="H36" s="11">
        <v>410</v>
      </c>
      <c r="I36" s="12">
        <v>20286.990000000002</v>
      </c>
      <c r="J36" s="15">
        <v>6469.48</v>
      </c>
      <c r="K36" s="16">
        <f t="shared" si="0"/>
        <v>210</v>
      </c>
      <c r="L36" s="11">
        <f t="shared" si="1"/>
        <v>105</v>
      </c>
      <c r="M36" s="17">
        <f t="shared" si="6"/>
        <v>93.987075073507668</v>
      </c>
      <c r="N36" s="16">
        <f t="shared" si="2"/>
        <v>6590.6800000000021</v>
      </c>
      <c r="O36" s="11">
        <f t="shared" si="3"/>
        <v>48.120114103725761</v>
      </c>
      <c r="P36" s="17">
        <f t="shared" si="7"/>
        <v>43.71095690802305</v>
      </c>
      <c r="Q36" s="16">
        <f t="shared" si="10"/>
        <v>2449.4699999999993</v>
      </c>
      <c r="R36" s="11">
        <f t="shared" si="11"/>
        <v>60.931937980253764</v>
      </c>
      <c r="S36" s="17">
        <f t="shared" si="8"/>
        <v>55.14817957628091</v>
      </c>
      <c r="T36" s="18">
        <f t="shared" si="9"/>
        <v>1.0833333333333333</v>
      </c>
    </row>
    <row r="37" spans="1:20" x14ac:dyDescent="0.2">
      <c r="A37" s="98">
        <v>33</v>
      </c>
      <c r="B37" s="89" t="s">
        <v>54</v>
      </c>
      <c r="C37" s="33">
        <v>39142</v>
      </c>
      <c r="D37" s="34">
        <v>300</v>
      </c>
      <c r="E37" s="35">
        <v>13072.1</v>
      </c>
      <c r="F37" s="36">
        <v>3820.58</v>
      </c>
      <c r="G37" s="37">
        <v>39417</v>
      </c>
      <c r="H37" s="34">
        <v>610</v>
      </c>
      <c r="I37" s="35">
        <v>20286.990000000002</v>
      </c>
      <c r="J37" s="38">
        <v>6469.48</v>
      </c>
      <c r="K37" s="39">
        <f t="shared" si="0"/>
        <v>310</v>
      </c>
      <c r="L37" s="34">
        <f t="shared" si="1"/>
        <v>103.33333333333333</v>
      </c>
      <c r="M37" s="40">
        <f t="shared" si="6"/>
        <v>157.5993564574687</v>
      </c>
      <c r="N37" s="39">
        <f t="shared" si="2"/>
        <v>7214.8900000000012</v>
      </c>
      <c r="O37" s="34">
        <f t="shared" si="3"/>
        <v>55.193044728850005</v>
      </c>
      <c r="P37" s="40">
        <f t="shared" si="7"/>
        <v>79.678593018597013</v>
      </c>
      <c r="Q37" s="39">
        <f t="shared" si="10"/>
        <v>2648.8999999999996</v>
      </c>
      <c r="R37" s="34">
        <f t="shared" si="11"/>
        <v>69.332405027508912</v>
      </c>
      <c r="S37" s="40">
        <f t="shared" si="8"/>
        <v>101.83048737786709</v>
      </c>
      <c r="T37" s="41">
        <f t="shared" si="9"/>
        <v>0.75</v>
      </c>
    </row>
    <row r="38" spans="1:20" x14ac:dyDescent="0.2">
      <c r="A38" s="97">
        <v>34</v>
      </c>
      <c r="B38" s="88" t="s">
        <v>55</v>
      </c>
      <c r="C38" s="14">
        <v>39142</v>
      </c>
      <c r="D38" s="11">
        <v>100</v>
      </c>
      <c r="E38" s="12">
        <v>13072.1</v>
      </c>
      <c r="F38" s="15">
        <v>3820.58</v>
      </c>
      <c r="G38" s="37">
        <v>39417</v>
      </c>
      <c r="H38" s="11">
        <v>190</v>
      </c>
      <c r="I38" s="12">
        <v>20286.990000000002</v>
      </c>
      <c r="J38" s="15">
        <v>6469.48</v>
      </c>
      <c r="K38" s="16">
        <f t="shared" si="0"/>
        <v>90</v>
      </c>
      <c r="L38" s="11">
        <f t="shared" si="1"/>
        <v>90</v>
      </c>
      <c r="M38" s="17">
        <f t="shared" si="6"/>
        <v>135.3268426297324</v>
      </c>
      <c r="N38" s="16">
        <f t="shared" si="2"/>
        <v>7214.8900000000012</v>
      </c>
      <c r="O38" s="11">
        <f t="shared" si="3"/>
        <v>55.193044728850005</v>
      </c>
      <c r="P38" s="17">
        <f t="shared" si="7"/>
        <v>79.678593018597013</v>
      </c>
      <c r="Q38" s="16">
        <f t="shared" si="10"/>
        <v>2648.8999999999996</v>
      </c>
      <c r="R38" s="11">
        <f t="shared" si="11"/>
        <v>69.332405027508912</v>
      </c>
      <c r="S38" s="17">
        <f t="shared" si="8"/>
        <v>101.83048737786709</v>
      </c>
      <c r="T38" s="18">
        <f>YEARFRAC(C38,G38,0)</f>
        <v>0.75</v>
      </c>
    </row>
    <row r="39" spans="1:20" x14ac:dyDescent="0.2">
      <c r="A39" s="98">
        <v>35</v>
      </c>
      <c r="B39" s="89" t="s">
        <v>22</v>
      </c>
      <c r="C39" s="33">
        <v>39173</v>
      </c>
      <c r="D39" s="34">
        <v>66</v>
      </c>
      <c r="E39" s="35">
        <v>13872.37</v>
      </c>
      <c r="F39" s="36">
        <v>4079.1</v>
      </c>
      <c r="G39" s="37">
        <v>39417</v>
      </c>
      <c r="H39" s="34">
        <v>300</v>
      </c>
      <c r="I39" s="35">
        <v>20286.990000000002</v>
      </c>
      <c r="J39" s="38">
        <v>6469.48</v>
      </c>
      <c r="K39" s="39">
        <f t="shared" si="0"/>
        <v>234</v>
      </c>
      <c r="L39" s="34">
        <f t="shared" si="1"/>
        <v>354.5454545454545</v>
      </c>
      <c r="M39" s="40">
        <f t="shared" si="6"/>
        <v>869.09416525277459</v>
      </c>
      <c r="N39" s="39">
        <f t="shared" si="2"/>
        <v>6414.6200000000008</v>
      </c>
      <c r="O39" s="34">
        <f t="shared" si="3"/>
        <v>46.240260316009454</v>
      </c>
      <c r="P39" s="40">
        <f t="shared" si="7"/>
        <v>76.84811178284383</v>
      </c>
      <c r="Q39" s="39">
        <f t="shared" si="10"/>
        <v>2390.3799999999997</v>
      </c>
      <c r="R39" s="34">
        <f t="shared" si="11"/>
        <v>58.600671716800271</v>
      </c>
      <c r="S39" s="40">
        <f t="shared" si="8"/>
        <v>99.736545109483103</v>
      </c>
      <c r="T39" s="41">
        <f t="shared" si="9"/>
        <v>0.66666666666666663</v>
      </c>
    </row>
    <row r="40" spans="1:20" x14ac:dyDescent="0.2">
      <c r="A40" s="97">
        <v>36</v>
      </c>
      <c r="B40" s="88" t="s">
        <v>23</v>
      </c>
      <c r="C40" s="14">
        <v>39326</v>
      </c>
      <c r="D40" s="11">
        <v>50</v>
      </c>
      <c r="E40" s="12">
        <v>17291.099999999999</v>
      </c>
      <c r="F40" s="15">
        <v>5201.1000000000004</v>
      </c>
      <c r="G40" s="110">
        <v>42917</v>
      </c>
      <c r="H40" s="11">
        <v>540</v>
      </c>
      <c r="I40" s="12">
        <v>32514.94</v>
      </c>
      <c r="J40" s="15">
        <v>10432.76</v>
      </c>
      <c r="K40" s="16">
        <f t="shared" si="0"/>
        <v>490</v>
      </c>
      <c r="L40" s="11">
        <f t="shared" si="1"/>
        <v>980</v>
      </c>
      <c r="M40" s="17">
        <f t="shared" si="6"/>
        <v>27.37785793208667</v>
      </c>
      <c r="N40" s="16">
        <f t="shared" si="2"/>
        <v>15223.84</v>
      </c>
      <c r="O40" s="11">
        <f t="shared" si="3"/>
        <v>88.044369646812541</v>
      </c>
      <c r="P40" s="17">
        <f t="shared" si="7"/>
        <v>6.6328167609282618</v>
      </c>
      <c r="Q40" s="16">
        <f t="shared" si="10"/>
        <v>5231.66</v>
      </c>
      <c r="R40" s="11">
        <f t="shared" si="11"/>
        <v>100.58756801445847</v>
      </c>
      <c r="S40" s="17">
        <f t="shared" si="8"/>
        <v>7.335351035728932</v>
      </c>
      <c r="T40" s="18">
        <f t="shared" si="9"/>
        <v>9.8333333333333339</v>
      </c>
    </row>
    <row r="41" spans="1:20" x14ac:dyDescent="0.2">
      <c r="A41" s="98">
        <v>37</v>
      </c>
      <c r="B41" s="89" t="s">
        <v>24</v>
      </c>
      <c r="C41" s="33">
        <v>39234</v>
      </c>
      <c r="D41" s="34">
        <v>100</v>
      </c>
      <c r="E41" s="35">
        <v>14090.92</v>
      </c>
      <c r="F41" s="36">
        <v>4144.63</v>
      </c>
      <c r="G41" s="37">
        <v>40391</v>
      </c>
      <c r="H41" s="34">
        <v>460</v>
      </c>
      <c r="I41" s="35">
        <v>17971.12</v>
      </c>
      <c r="J41" s="38">
        <v>5584.08</v>
      </c>
      <c r="K41" s="39">
        <f t="shared" si="0"/>
        <v>360</v>
      </c>
      <c r="L41" s="34">
        <f t="shared" si="1"/>
        <v>360</v>
      </c>
      <c r="M41" s="40">
        <f t="shared" si="6"/>
        <v>61.916812924734074</v>
      </c>
      <c r="N41" s="39">
        <f t="shared" si="2"/>
        <v>3880.1999999999989</v>
      </c>
      <c r="O41" s="34">
        <f t="shared" si="3"/>
        <v>27.53688190693013</v>
      </c>
      <c r="P41" s="40">
        <f t="shared" si="7"/>
        <v>7.9838163226856773</v>
      </c>
      <c r="Q41" s="39">
        <f t="shared" si="10"/>
        <v>1439.4499999999998</v>
      </c>
      <c r="R41" s="34">
        <f t="shared" si="11"/>
        <v>34.730482576249265</v>
      </c>
      <c r="S41" s="40">
        <f t="shared" si="8"/>
        <v>9.8712226730383499</v>
      </c>
      <c r="T41" s="41">
        <f t="shared" si="9"/>
        <v>3.1666666666666665</v>
      </c>
    </row>
    <row r="42" spans="1:20" x14ac:dyDescent="0.2">
      <c r="A42" s="97">
        <v>38</v>
      </c>
      <c r="B42" s="88" t="s">
        <v>52</v>
      </c>
      <c r="C42" s="14">
        <v>39295</v>
      </c>
      <c r="D42" s="11">
        <v>550</v>
      </c>
      <c r="E42" s="12">
        <v>15318.6</v>
      </c>
      <c r="F42" s="15">
        <v>4557.41</v>
      </c>
      <c r="G42" s="37">
        <v>39814</v>
      </c>
      <c r="H42" s="11">
        <v>210</v>
      </c>
      <c r="I42" s="12">
        <v>9424.24</v>
      </c>
      <c r="J42" s="15">
        <v>2778.39</v>
      </c>
      <c r="K42" s="16">
        <f>H42-D42</f>
        <v>-340</v>
      </c>
      <c r="L42" s="11">
        <f>K42/D42%</f>
        <v>-61.81818181818182</v>
      </c>
      <c r="M42" s="17">
        <f>(POWER(H42/D42,1/T42)-1)*100</f>
        <v>-49.31960902021163</v>
      </c>
      <c r="N42" s="16">
        <f>I42-E42</f>
        <v>-5894.3600000000006</v>
      </c>
      <c r="O42" s="11">
        <f>N42/E42%</f>
        <v>-38.478451033384253</v>
      </c>
      <c r="P42" s="17">
        <f>(POWER(I42/E42,1/T42)-1)*100</f>
        <v>-29.029466994469864</v>
      </c>
      <c r="Q42" s="16">
        <f>J42-F42</f>
        <v>-1779.02</v>
      </c>
      <c r="R42" s="11">
        <f>Q42/F42%</f>
        <v>-39.035768122683713</v>
      </c>
      <c r="S42" s="17">
        <f>(POWER(J42/F42,1/T42)-1)*100</f>
        <v>-29.483895888924561</v>
      </c>
      <c r="T42" s="18">
        <f>YEARFRAC(C42,G42,0)</f>
        <v>1.4166666666666667</v>
      </c>
    </row>
    <row r="43" spans="1:20" x14ac:dyDescent="0.2">
      <c r="A43" s="98">
        <v>39</v>
      </c>
      <c r="B43" s="89" t="s">
        <v>25</v>
      </c>
      <c r="C43" s="33">
        <v>39356</v>
      </c>
      <c r="D43" s="34">
        <v>110</v>
      </c>
      <c r="E43" s="35">
        <v>19837.990000000002</v>
      </c>
      <c r="F43" s="36">
        <v>6026.89</v>
      </c>
      <c r="G43" s="37">
        <v>42005</v>
      </c>
      <c r="H43" s="34">
        <v>300</v>
      </c>
      <c r="I43" s="35">
        <v>29182.95</v>
      </c>
      <c r="J43" s="38">
        <v>8903.1</v>
      </c>
      <c r="K43" s="39">
        <f t="shared" si="0"/>
        <v>190</v>
      </c>
      <c r="L43" s="34">
        <f t="shared" si="1"/>
        <v>172.72727272727272</v>
      </c>
      <c r="M43" s="40">
        <f t="shared" si="6"/>
        <v>14.841932602297314</v>
      </c>
      <c r="N43" s="39">
        <f t="shared" si="2"/>
        <v>9344.9599999999991</v>
      </c>
      <c r="O43" s="34">
        <f t="shared" si="3"/>
        <v>47.106385273911307</v>
      </c>
      <c r="P43" s="40">
        <f t="shared" si="7"/>
        <v>5.4682134654568948</v>
      </c>
      <c r="Q43" s="39">
        <f t="shared" si="10"/>
        <v>2876.21</v>
      </c>
      <c r="R43" s="34">
        <f t="shared" si="11"/>
        <v>47.7229549568683</v>
      </c>
      <c r="S43" s="40">
        <f t="shared" si="8"/>
        <v>5.5290761293284252</v>
      </c>
      <c r="T43" s="41">
        <f t="shared" si="9"/>
        <v>7.25</v>
      </c>
    </row>
    <row r="44" spans="1:20" x14ac:dyDescent="0.2">
      <c r="A44" s="97">
        <v>40</v>
      </c>
      <c r="B44" s="88" t="s">
        <v>25</v>
      </c>
      <c r="C44" s="14">
        <v>40087</v>
      </c>
      <c r="D44" s="11">
        <v>30</v>
      </c>
      <c r="E44" s="12">
        <v>15896.28</v>
      </c>
      <c r="F44" s="15">
        <v>4833.24</v>
      </c>
      <c r="G44" s="37">
        <v>42005</v>
      </c>
      <c r="H44" s="11">
        <v>300</v>
      </c>
      <c r="I44" s="12">
        <v>29182.95</v>
      </c>
      <c r="J44" s="15">
        <v>8903.1</v>
      </c>
      <c r="K44" s="16">
        <f t="shared" si="0"/>
        <v>270</v>
      </c>
      <c r="L44" s="11">
        <f t="shared" si="1"/>
        <v>900</v>
      </c>
      <c r="M44" s="17">
        <f t="shared" si="6"/>
        <v>55.051577983262455</v>
      </c>
      <c r="N44" s="16">
        <f t="shared" si="2"/>
        <v>13286.67</v>
      </c>
      <c r="O44" s="11">
        <f t="shared" si="3"/>
        <v>83.583517653186775</v>
      </c>
      <c r="P44" s="17">
        <f t="shared" si="7"/>
        <v>12.267495829625563</v>
      </c>
      <c r="Q44" s="16">
        <f t="shared" si="10"/>
        <v>4069.8600000000006</v>
      </c>
      <c r="R44" s="11">
        <f t="shared" si="11"/>
        <v>84.205626039675266</v>
      </c>
      <c r="S44" s="17">
        <f t="shared" si="8"/>
        <v>12.339861439078149</v>
      </c>
      <c r="T44" s="18">
        <f t="shared" si="9"/>
        <v>5.25</v>
      </c>
    </row>
    <row r="45" spans="1:20" x14ac:dyDescent="0.2">
      <c r="A45" s="98">
        <v>41</v>
      </c>
      <c r="B45" s="89" t="s">
        <v>26</v>
      </c>
      <c r="C45" s="33">
        <v>39569</v>
      </c>
      <c r="D45" s="34">
        <v>55</v>
      </c>
      <c r="E45" s="35">
        <v>16415.57</v>
      </c>
      <c r="F45" s="36">
        <v>5036.3</v>
      </c>
      <c r="G45" s="37">
        <v>39845</v>
      </c>
      <c r="H45" s="34">
        <v>170</v>
      </c>
      <c r="I45" s="35">
        <v>8891.61</v>
      </c>
      <c r="J45" s="38">
        <v>2619.5</v>
      </c>
      <c r="K45" s="39">
        <f t="shared" si="0"/>
        <v>115</v>
      </c>
      <c r="L45" s="34">
        <f t="shared" si="1"/>
        <v>209.09090909090907</v>
      </c>
      <c r="M45" s="40">
        <f t="shared" si="6"/>
        <v>350.24438887947224</v>
      </c>
      <c r="N45" s="39">
        <f t="shared" si="2"/>
        <v>-7523.9599999999991</v>
      </c>
      <c r="O45" s="34">
        <f t="shared" si="3"/>
        <v>-45.834290250049186</v>
      </c>
      <c r="P45" s="40">
        <f t="shared" si="7"/>
        <v>-55.846420466857353</v>
      </c>
      <c r="Q45" s="39">
        <f t="shared" si="10"/>
        <v>-2416.8000000000002</v>
      </c>
      <c r="R45" s="34">
        <f t="shared" si="11"/>
        <v>-47.987609951750294</v>
      </c>
      <c r="S45" s="40">
        <f t="shared" si="8"/>
        <v>-58.171167053511162</v>
      </c>
      <c r="T45" s="41">
        <f t="shared" si="9"/>
        <v>0.75</v>
      </c>
    </row>
    <row r="46" spans="1:20" x14ac:dyDescent="0.2">
      <c r="A46" s="97">
        <v>42</v>
      </c>
      <c r="B46" s="88" t="s">
        <v>24</v>
      </c>
      <c r="C46" s="14">
        <v>39814</v>
      </c>
      <c r="D46" s="11">
        <v>25</v>
      </c>
      <c r="E46" s="12">
        <v>14090.92</v>
      </c>
      <c r="F46" s="15">
        <v>4144.63</v>
      </c>
      <c r="G46" s="37">
        <v>40391</v>
      </c>
      <c r="H46" s="11">
        <v>460</v>
      </c>
      <c r="I46" s="12">
        <v>17971.12</v>
      </c>
      <c r="J46" s="15">
        <v>5584.08</v>
      </c>
      <c r="K46" s="16">
        <f>H46-D46</f>
        <v>435</v>
      </c>
      <c r="L46" s="11">
        <f>K46/D46%</f>
        <v>1740</v>
      </c>
      <c r="M46" s="17">
        <f>(POWER(H46/D46,1/T46)-1)*100</f>
        <v>529.26316348003184</v>
      </c>
      <c r="N46" s="16">
        <f>I46-E46</f>
        <v>3880.1999999999989</v>
      </c>
      <c r="O46" s="11">
        <f>N46/E46%</f>
        <v>27.53688190693013</v>
      </c>
      <c r="P46" s="17">
        <f>(POWER(I46/E46,1/T46)-1)*100</f>
        <v>16.605045876115177</v>
      </c>
      <c r="Q46" s="16">
        <f>J46-F46</f>
        <v>1439.4499999999998</v>
      </c>
      <c r="R46" s="11">
        <f>Q46/F46%</f>
        <v>34.730482576249265</v>
      </c>
      <c r="S46" s="17">
        <f>(POWER(J46/F46,1/T46)-1)*100</f>
        <v>20.716855716683757</v>
      </c>
      <c r="T46" s="18">
        <f>YEARFRAC(C46,G46,0)</f>
        <v>1.5833333333333333</v>
      </c>
    </row>
    <row r="47" spans="1:20" x14ac:dyDescent="0.2">
      <c r="A47" s="98">
        <v>43</v>
      </c>
      <c r="B47" s="89" t="s">
        <v>27</v>
      </c>
      <c r="C47" s="33">
        <v>40118</v>
      </c>
      <c r="D47" s="34">
        <v>27</v>
      </c>
      <c r="E47" s="35">
        <v>16926.22</v>
      </c>
      <c r="F47" s="36">
        <v>5170.57</v>
      </c>
      <c r="G47" s="37">
        <v>40269</v>
      </c>
      <c r="H47" s="34">
        <v>47</v>
      </c>
      <c r="I47" s="35">
        <v>17558.71</v>
      </c>
      <c r="J47" s="38">
        <v>5439.84</v>
      </c>
      <c r="K47" s="39">
        <f t="shared" si="0"/>
        <v>20</v>
      </c>
      <c r="L47" s="34">
        <f t="shared" si="1"/>
        <v>74.074074074074076</v>
      </c>
      <c r="M47" s="40">
        <f t="shared" si="6"/>
        <v>278.2350968704107</v>
      </c>
      <c r="N47" s="39">
        <f t="shared" si="2"/>
        <v>632.48999999999796</v>
      </c>
      <c r="O47" s="34">
        <f t="shared" si="3"/>
        <v>3.7367468932815355</v>
      </c>
      <c r="P47" s="40">
        <f t="shared" si="7"/>
        <v>9.2039378992810441</v>
      </c>
      <c r="Q47" s="39">
        <f t="shared" si="10"/>
        <v>269.27000000000044</v>
      </c>
      <c r="R47" s="34">
        <f t="shared" si="11"/>
        <v>5.207743053473803</v>
      </c>
      <c r="S47" s="40">
        <f t="shared" si="8"/>
        <v>12.957348600965247</v>
      </c>
      <c r="T47" s="41">
        <f t="shared" si="9"/>
        <v>0.41666666666666669</v>
      </c>
    </row>
    <row r="48" spans="1:20" x14ac:dyDescent="0.2">
      <c r="A48" s="97">
        <v>44</v>
      </c>
      <c r="B48" s="88" t="s">
        <v>53</v>
      </c>
      <c r="C48" s="14">
        <v>40299</v>
      </c>
      <c r="D48" s="11">
        <v>165</v>
      </c>
      <c r="E48" s="12">
        <v>16944.63</v>
      </c>
      <c r="F48" s="15">
        <v>5243.91</v>
      </c>
      <c r="G48" s="37">
        <v>40544</v>
      </c>
      <c r="H48" s="11">
        <v>125</v>
      </c>
      <c r="I48" s="12">
        <v>18327.759999999998</v>
      </c>
      <c r="J48" s="15">
        <v>5550.03</v>
      </c>
      <c r="K48" s="16">
        <f>H48-D48</f>
        <v>-40</v>
      </c>
      <c r="L48" s="11">
        <f>K48/D48%</f>
        <v>-24.242424242424242</v>
      </c>
      <c r="M48" s="17">
        <f>(POWER(H48/D48,1/T48)-1)*100</f>
        <v>-34.061493956175056</v>
      </c>
      <c r="N48" s="16">
        <f>I48-E48</f>
        <v>1383.1299999999974</v>
      </c>
      <c r="O48" s="11">
        <f>N48/E48%</f>
        <v>8.1626450385756275</v>
      </c>
      <c r="P48" s="17">
        <f>(POWER(I48/E48,1/T48)-1)*100</f>
        <v>12.490526285404657</v>
      </c>
      <c r="Q48" s="16">
        <f>J48-F48</f>
        <v>306.11999999999989</v>
      </c>
      <c r="R48" s="11">
        <f>Q48/F48%</f>
        <v>5.8376287922561581</v>
      </c>
      <c r="S48" s="17">
        <f>(POWER(J48/F48,1/T48)-1)*100</f>
        <v>8.8830184615876995</v>
      </c>
      <c r="T48" s="18">
        <f>YEARFRAC(C48,G48,0)</f>
        <v>0.66666666666666663</v>
      </c>
    </row>
    <row r="49" spans="1:22" x14ac:dyDescent="0.2">
      <c r="A49" s="98">
        <v>45</v>
      </c>
      <c r="B49" s="89" t="s">
        <v>28</v>
      </c>
      <c r="C49" s="33">
        <v>40513</v>
      </c>
      <c r="D49" s="34">
        <v>50</v>
      </c>
      <c r="E49" s="35">
        <v>20509.09</v>
      </c>
      <c r="F49" s="36">
        <v>6191.51</v>
      </c>
      <c r="G49" s="110">
        <v>42887</v>
      </c>
      <c r="H49" s="34">
        <v>350</v>
      </c>
      <c r="I49" s="35">
        <v>30921.61</v>
      </c>
      <c r="J49" s="38">
        <v>9852.86</v>
      </c>
      <c r="K49" s="39">
        <f t="shared" si="0"/>
        <v>300</v>
      </c>
      <c r="L49" s="34">
        <f t="shared" si="1"/>
        <v>600</v>
      </c>
      <c r="M49" s="40">
        <f t="shared" si="6"/>
        <v>34.90097329847697</v>
      </c>
      <c r="N49" s="39">
        <f t="shared" si="2"/>
        <v>10412.52</v>
      </c>
      <c r="O49" s="34">
        <f t="shared" si="3"/>
        <v>50.770268207901964</v>
      </c>
      <c r="P49" s="40">
        <f t="shared" si="7"/>
        <v>6.520497408549164</v>
      </c>
      <c r="Q49" s="39">
        <f t="shared" si="10"/>
        <v>3661.3500000000004</v>
      </c>
      <c r="R49" s="34">
        <f t="shared" si="11"/>
        <v>59.135009068870119</v>
      </c>
      <c r="S49" s="40">
        <f t="shared" si="8"/>
        <v>7.4090516406076112</v>
      </c>
      <c r="T49" s="41">
        <f t="shared" si="9"/>
        <v>6.5</v>
      </c>
    </row>
    <row r="50" spans="1:22" x14ac:dyDescent="0.2">
      <c r="A50" s="98">
        <v>46</v>
      </c>
      <c r="B50" s="88" t="s">
        <v>27</v>
      </c>
      <c r="C50" s="14">
        <v>40817</v>
      </c>
      <c r="D50" s="11">
        <v>30</v>
      </c>
      <c r="E50" s="12">
        <v>17705.009999999998</v>
      </c>
      <c r="F50" s="15">
        <v>5334.14</v>
      </c>
      <c r="G50" s="37">
        <v>42005</v>
      </c>
      <c r="H50" s="11">
        <v>70</v>
      </c>
      <c r="I50" s="12">
        <v>29182.95</v>
      </c>
      <c r="J50" s="15">
        <v>8903.1</v>
      </c>
      <c r="K50" s="16">
        <f>H50-D50</f>
        <v>40</v>
      </c>
      <c r="L50" s="11">
        <f>K50/D50%</f>
        <v>133.33333333333334</v>
      </c>
      <c r="M50" s="17">
        <f>(POWER(H50/D50,1/T50)-1)*100</f>
        <v>29.784738452981575</v>
      </c>
      <c r="N50" s="16">
        <f>I50-E50</f>
        <v>11477.940000000002</v>
      </c>
      <c r="O50" s="11">
        <f>N50/E50%</f>
        <v>64.828768806117608</v>
      </c>
      <c r="P50" s="17">
        <f>(POWER(I50/E50,1/T50)-1)*100</f>
        <v>16.621705710269374</v>
      </c>
      <c r="Q50" s="16">
        <f>J50-F50</f>
        <v>3568.96</v>
      </c>
      <c r="R50" s="11">
        <f>Q50/F50%</f>
        <v>66.907880183122302</v>
      </c>
      <c r="S50" s="17">
        <f>(POWER(J50/F50,1/T50)-1)*100</f>
        <v>17.072370670844418</v>
      </c>
      <c r="T50" s="18">
        <f>YEARFRAC(C50,G50,0)</f>
        <v>3.25</v>
      </c>
    </row>
    <row r="51" spans="1:22" ht="16" thickBot="1" x14ac:dyDescent="0.25">
      <c r="A51" s="98">
        <v>47</v>
      </c>
      <c r="B51" s="90" t="s">
        <v>42</v>
      </c>
      <c r="C51" s="63">
        <v>42401</v>
      </c>
      <c r="D51" s="64">
        <v>22</v>
      </c>
      <c r="E51" s="65">
        <v>23002</v>
      </c>
      <c r="F51" s="66">
        <v>7075.44</v>
      </c>
      <c r="G51" s="58">
        <v>43496</v>
      </c>
      <c r="H51" s="64">
        <v>225</v>
      </c>
      <c r="I51" s="65">
        <v>36256.69</v>
      </c>
      <c r="J51" s="67">
        <v>11054.82</v>
      </c>
      <c r="K51" s="68">
        <f t="shared" si="0"/>
        <v>203</v>
      </c>
      <c r="L51" s="64">
        <f t="shared" si="1"/>
        <v>922.72727272727275</v>
      </c>
      <c r="M51" s="69">
        <f t="shared" si="6"/>
        <v>117.06340553581001</v>
      </c>
      <c r="N51" s="68">
        <f t="shared" si="2"/>
        <v>13254.690000000002</v>
      </c>
      <c r="O51" s="64">
        <f t="shared" si="3"/>
        <v>57.624076167289807</v>
      </c>
      <c r="P51" s="69">
        <f t="shared" si="7"/>
        <v>16.37888305240498</v>
      </c>
      <c r="Q51" s="68">
        <f t="shared" si="10"/>
        <v>3979.38</v>
      </c>
      <c r="R51" s="64">
        <f t="shared" si="11"/>
        <v>56.242155964858732</v>
      </c>
      <c r="S51" s="69">
        <f t="shared" si="8"/>
        <v>16.037779005908725</v>
      </c>
      <c r="T51" s="70">
        <f>YEARFRAC(C51,G51,0)</f>
        <v>3</v>
      </c>
    </row>
    <row r="52" spans="1:22" ht="16" thickBot="1" x14ac:dyDescent="0.25"/>
    <row r="53" spans="1:22" ht="16" thickBot="1" x14ac:dyDescent="0.25">
      <c r="A53" s="5"/>
      <c r="B53" s="6" t="s">
        <v>43</v>
      </c>
      <c r="C53" s="20">
        <f>AVERAGE(C5:C51)</f>
        <v>37718.51063829787</v>
      </c>
      <c r="D53" s="21">
        <f>AVERAGE(D5:D51)</f>
        <v>84.787234042553195</v>
      </c>
      <c r="E53" s="21">
        <f t="shared" ref="E53:F53" si="12">AVERAGE(E5:E51)</f>
        <v>8432.9395744680878</v>
      </c>
      <c r="F53" s="22">
        <f t="shared" si="12"/>
        <v>2493.3395744680856</v>
      </c>
      <c r="G53" s="20">
        <f t="shared" ref="G53:T53" si="13">AVERAGE(G5:G51)</f>
        <v>38549.48936170213</v>
      </c>
      <c r="H53" s="21">
        <f t="shared" si="13"/>
        <v>349.42553191489361</v>
      </c>
      <c r="I53" s="21">
        <f t="shared" si="13"/>
        <v>12709.622978723404</v>
      </c>
      <c r="J53" s="22">
        <f t="shared" si="13"/>
        <v>3816.3885106382972</v>
      </c>
      <c r="K53" s="104">
        <f t="shared" si="13"/>
        <v>264.63829787234044</v>
      </c>
      <c r="L53" s="105">
        <f t="shared" si="13"/>
        <v>1081.7412998764828</v>
      </c>
      <c r="M53" s="106">
        <f>AVERAGE(M5:M51)</f>
        <v>502.15525445393888</v>
      </c>
      <c r="N53" s="101">
        <f t="shared" si="13"/>
        <v>4276.6834042553201</v>
      </c>
      <c r="O53" s="102">
        <f t="shared" si="13"/>
        <v>59.667351398177338</v>
      </c>
      <c r="P53" s="103">
        <f t="shared" si="13"/>
        <v>18.77001297490218</v>
      </c>
      <c r="Q53" s="107">
        <f t="shared" si="13"/>
        <v>1323.0489361702128</v>
      </c>
      <c r="R53" s="108">
        <f t="shared" si="13"/>
        <v>60.009185628579822</v>
      </c>
      <c r="S53" s="109">
        <f t="shared" si="13"/>
        <v>22.836758136456801</v>
      </c>
      <c r="T53" s="23">
        <f t="shared" si="13"/>
        <v>2.2748226950354611</v>
      </c>
      <c r="U53" s="4"/>
      <c r="V53" s="4"/>
    </row>
    <row r="55" spans="1:22" x14ac:dyDescent="0.2">
      <c r="A55" s="19" t="s">
        <v>44</v>
      </c>
      <c r="B55" s="2" t="s">
        <v>63</v>
      </c>
      <c r="C55" s="19"/>
      <c r="D55" s="19"/>
      <c r="E55" s="19"/>
      <c r="F55" s="19"/>
      <c r="G55" s="19"/>
    </row>
    <row r="56" spans="1:22" x14ac:dyDescent="0.2">
      <c r="A56" s="19" t="s">
        <v>45</v>
      </c>
      <c r="B56" s="2" t="s">
        <v>46</v>
      </c>
      <c r="C56" s="19"/>
      <c r="D56" s="19"/>
      <c r="E56" s="19"/>
      <c r="F56" s="19"/>
      <c r="G56" s="19"/>
    </row>
  </sheetData>
  <mergeCells count="5">
    <mergeCell ref="C3:F3"/>
    <mergeCell ref="G3:J3"/>
    <mergeCell ref="K3:M3"/>
    <mergeCell ref="N3:P3"/>
    <mergeCell ref="Q3:S3"/>
  </mergeCells>
  <pageMargins left="0.7" right="0.7" top="0.75" bottom="0.75" header="0.3" footer="0.3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3"/>
  <sheetViews>
    <sheetView workbookViewId="0">
      <selection activeCell="F38" sqref="F38"/>
    </sheetView>
  </sheetViews>
  <sheetFormatPr baseColWidth="10" defaultColWidth="8.83203125" defaultRowHeight="15" x14ac:dyDescent="0.2"/>
  <cols>
    <col min="2" max="2" width="9.1640625" customWidth="1"/>
    <col min="3" max="3" width="1.1640625" customWidth="1"/>
    <col min="4" max="4" width="8.83203125" style="117"/>
    <col min="5" max="5" width="12" style="117" bestFit="1" customWidth="1"/>
  </cols>
  <sheetData>
    <row r="1" spans="1:6" ht="16" thickBot="1" x14ac:dyDescent="0.25">
      <c r="A1" s="141" t="s">
        <v>68</v>
      </c>
      <c r="B1" s="142"/>
      <c r="D1" s="139" t="s">
        <v>69</v>
      </c>
      <c r="E1" s="140"/>
      <c r="F1" s="123">
        <f>IRR(E4:E37)</f>
        <v>1.1755884772690903</v>
      </c>
    </row>
    <row r="3" spans="1:6" ht="16" x14ac:dyDescent="0.2">
      <c r="A3" s="111" t="s">
        <v>40</v>
      </c>
      <c r="B3" s="111" t="s">
        <v>32</v>
      </c>
      <c r="D3" s="111" t="s">
        <v>40</v>
      </c>
      <c r="E3" s="111" t="s">
        <v>32</v>
      </c>
    </row>
    <row r="4" spans="1:6" x14ac:dyDescent="0.2">
      <c r="A4" s="119">
        <f>Overall!C5</f>
        <v>31809</v>
      </c>
      <c r="B4" s="118">
        <f>-Overall!D5</f>
        <v>-25</v>
      </c>
      <c r="D4" s="120">
        <v>31413</v>
      </c>
      <c r="E4" s="121">
        <f>B4</f>
        <v>-25</v>
      </c>
    </row>
    <row r="5" spans="1:6" x14ac:dyDescent="0.2">
      <c r="A5" s="119">
        <f>Overall!G5</f>
        <v>31929</v>
      </c>
      <c r="B5" s="118">
        <f>Overall!H5</f>
        <v>55</v>
      </c>
      <c r="D5" s="120">
        <v>31778</v>
      </c>
      <c r="E5" s="121">
        <f>B5</f>
        <v>55</v>
      </c>
    </row>
    <row r="6" spans="1:6" x14ac:dyDescent="0.2">
      <c r="A6" s="119">
        <f>Overall!C6</f>
        <v>33848</v>
      </c>
      <c r="B6" s="118">
        <f>-Overall!D6</f>
        <v>-100</v>
      </c>
      <c r="D6" s="120">
        <v>32143</v>
      </c>
      <c r="E6" s="122">
        <v>0</v>
      </c>
    </row>
    <row r="7" spans="1:6" x14ac:dyDescent="0.2">
      <c r="A7" s="119">
        <f>Overall!G6</f>
        <v>34029</v>
      </c>
      <c r="B7" s="118">
        <f>Overall!H6</f>
        <v>150</v>
      </c>
      <c r="D7" s="120">
        <v>32509</v>
      </c>
      <c r="E7" s="122">
        <v>0</v>
      </c>
    </row>
    <row r="8" spans="1:6" x14ac:dyDescent="0.2">
      <c r="A8" s="119">
        <f>Overall!C7</f>
        <v>34425</v>
      </c>
      <c r="B8" s="118">
        <f>-Overall!D7</f>
        <v>-15.5</v>
      </c>
      <c r="D8" s="120">
        <v>32874</v>
      </c>
      <c r="E8" s="122">
        <v>0</v>
      </c>
    </row>
    <row r="9" spans="1:6" x14ac:dyDescent="0.2">
      <c r="A9" s="119">
        <f>Overall!C8</f>
        <v>34700</v>
      </c>
      <c r="B9" s="118">
        <f>-Overall!D8</f>
        <v>-50</v>
      </c>
      <c r="D9" s="120">
        <v>33239</v>
      </c>
      <c r="E9" s="122">
        <v>0</v>
      </c>
    </row>
    <row r="10" spans="1:6" x14ac:dyDescent="0.2">
      <c r="A10" s="119">
        <f>Overall!G7</f>
        <v>34759</v>
      </c>
      <c r="B10" s="118">
        <f>Overall!H7</f>
        <v>0</v>
      </c>
      <c r="D10" s="113">
        <v>33604</v>
      </c>
      <c r="E10" s="114">
        <f>B6</f>
        <v>-100</v>
      </c>
    </row>
    <row r="11" spans="1:6" x14ac:dyDescent="0.2">
      <c r="A11" s="119">
        <f>Overall!C9</f>
        <v>35125</v>
      </c>
      <c r="B11" s="118">
        <f>-Overall!D9</f>
        <v>-40</v>
      </c>
      <c r="D11" s="113">
        <v>33970</v>
      </c>
      <c r="E11" s="114">
        <f>B7</f>
        <v>150</v>
      </c>
    </row>
    <row r="12" spans="1:6" x14ac:dyDescent="0.2">
      <c r="A12" s="119">
        <f>Overall!G8</f>
        <v>35156</v>
      </c>
      <c r="B12" s="118">
        <f>Overall!H8</f>
        <v>25</v>
      </c>
      <c r="D12" s="113">
        <v>34335</v>
      </c>
      <c r="E12" s="114">
        <f>B8</f>
        <v>-15.5</v>
      </c>
    </row>
    <row r="13" spans="1:6" x14ac:dyDescent="0.2">
      <c r="A13" s="119">
        <f>Overall!C10</f>
        <v>35490</v>
      </c>
      <c r="B13" s="118">
        <f>-Overall!D10</f>
        <v>-400</v>
      </c>
      <c r="D13" s="113">
        <v>34700</v>
      </c>
      <c r="E13" s="114">
        <f>SUM(B9:B10)</f>
        <v>-50</v>
      </c>
    </row>
    <row r="14" spans="1:6" x14ac:dyDescent="0.2">
      <c r="A14" s="119">
        <f>Overall!C12</f>
        <v>35674</v>
      </c>
      <c r="B14" s="118">
        <f>-Overall!D12</f>
        <v>-33</v>
      </c>
      <c r="D14" s="113">
        <v>35065</v>
      </c>
      <c r="E14" s="114">
        <f>SUM(B11:B12)</f>
        <v>-15</v>
      </c>
    </row>
    <row r="15" spans="1:6" x14ac:dyDescent="0.2">
      <c r="A15" s="119">
        <f>Overall!C13</f>
        <v>35796</v>
      </c>
      <c r="B15" s="118">
        <f>-Overall!D13</f>
        <v>-8.5</v>
      </c>
      <c r="D15" s="113">
        <v>35431</v>
      </c>
      <c r="E15" s="114">
        <f>SUM(B13:B14)</f>
        <v>-433</v>
      </c>
    </row>
    <row r="16" spans="1:6" x14ac:dyDescent="0.2">
      <c r="A16" s="119">
        <f>Overall!C11</f>
        <v>35855</v>
      </c>
      <c r="B16" s="118">
        <f>-Overall!D11</f>
        <v>-3</v>
      </c>
      <c r="D16" s="113">
        <v>35796</v>
      </c>
      <c r="E16" s="114">
        <f>SUM(B15:B17)</f>
        <v>-61.5</v>
      </c>
    </row>
    <row r="17" spans="1:5" x14ac:dyDescent="0.2">
      <c r="A17" s="119">
        <f>Overall!C14</f>
        <v>35916</v>
      </c>
      <c r="B17" s="118">
        <f>-Overall!D14</f>
        <v>-50</v>
      </c>
      <c r="D17" s="113">
        <v>36161</v>
      </c>
      <c r="E17" s="114">
        <f>SUM(B18:B26)</f>
        <v>2393</v>
      </c>
    </row>
    <row r="18" spans="1:5" x14ac:dyDescent="0.2">
      <c r="A18" s="119">
        <f>Overall!G10</f>
        <v>36161</v>
      </c>
      <c r="B18" s="118">
        <f>Overall!H10</f>
        <v>1400</v>
      </c>
      <c r="D18" s="113">
        <v>36526</v>
      </c>
      <c r="E18" s="114">
        <f>SUM(B27:B31)</f>
        <v>4490</v>
      </c>
    </row>
    <row r="19" spans="1:5" x14ac:dyDescent="0.2">
      <c r="A19" s="119">
        <f>Overall!C15</f>
        <v>36220</v>
      </c>
      <c r="B19" s="118">
        <f>-Overall!D15</f>
        <v>-20</v>
      </c>
      <c r="D19" s="113">
        <v>36892</v>
      </c>
      <c r="E19" s="114">
        <f>SUM(B32:B36)</f>
        <v>-7</v>
      </c>
    </row>
    <row r="20" spans="1:5" x14ac:dyDescent="0.2">
      <c r="A20" s="119">
        <f>Overall!C16</f>
        <v>36220</v>
      </c>
      <c r="B20" s="118">
        <f>-Overall!D16</f>
        <v>-20</v>
      </c>
      <c r="D20" s="113">
        <v>37257</v>
      </c>
      <c r="E20" s="114">
        <f>SUM(B37:B41)</f>
        <v>462</v>
      </c>
    </row>
    <row r="21" spans="1:5" x14ac:dyDescent="0.2">
      <c r="A21" s="119">
        <f>Overall!G9</f>
        <v>36220</v>
      </c>
      <c r="B21" s="118">
        <f>Overall!H9</f>
        <v>300</v>
      </c>
      <c r="D21" s="113">
        <v>37622</v>
      </c>
      <c r="E21" s="114">
        <f>SUM(B42:B45)</f>
        <v>-50</v>
      </c>
    </row>
    <row r="22" spans="1:5" x14ac:dyDescent="0.2">
      <c r="A22" s="119">
        <f>Overall!C18</f>
        <v>36312</v>
      </c>
      <c r="B22" s="118">
        <f>-Overall!D18</f>
        <v>-250</v>
      </c>
      <c r="D22" s="113">
        <v>37987</v>
      </c>
      <c r="E22" s="114">
        <f>SUM(B46:B48)</f>
        <v>373</v>
      </c>
    </row>
    <row r="23" spans="1:5" x14ac:dyDescent="0.2">
      <c r="A23" s="119">
        <f>Overall!G11</f>
        <v>36312</v>
      </c>
      <c r="B23" s="118">
        <f>Overall!H11</f>
        <v>18</v>
      </c>
      <c r="D23" s="113">
        <v>38353</v>
      </c>
      <c r="E23" s="114">
        <f>SUM(B49:B57)</f>
        <v>550</v>
      </c>
    </row>
    <row r="24" spans="1:5" x14ac:dyDescent="0.2">
      <c r="A24" s="119">
        <f>Overall!G15</f>
        <v>36342</v>
      </c>
      <c r="B24" s="118">
        <f>Overall!H15</f>
        <v>100</v>
      </c>
      <c r="D24" s="113">
        <v>38718</v>
      </c>
      <c r="E24" s="114">
        <f>SUM(B58:B61)</f>
        <v>220</v>
      </c>
    </row>
    <row r="25" spans="1:5" x14ac:dyDescent="0.2">
      <c r="A25" s="119">
        <f>Overall!G12</f>
        <v>36434</v>
      </c>
      <c r="B25" s="118">
        <f>Overall!H12</f>
        <v>900</v>
      </c>
      <c r="D25" s="113">
        <v>39083</v>
      </c>
      <c r="E25" s="114">
        <f>SUM(B62:B76)</f>
        <v>1509</v>
      </c>
    </row>
    <row r="26" spans="1:5" x14ac:dyDescent="0.2">
      <c r="A26" s="119">
        <f>Overall!C17</f>
        <v>36465</v>
      </c>
      <c r="B26" s="118">
        <f>-Overall!D17</f>
        <v>-35</v>
      </c>
      <c r="D26" s="113">
        <v>39448</v>
      </c>
      <c r="E26" s="114">
        <f>SUM(B77)</f>
        <v>-55</v>
      </c>
    </row>
    <row r="27" spans="1:5" x14ac:dyDescent="0.2">
      <c r="A27" s="119">
        <f>Overall!G13</f>
        <v>36526</v>
      </c>
      <c r="B27" s="118">
        <f>Overall!H13</f>
        <v>2300</v>
      </c>
      <c r="D27" s="113">
        <v>39814</v>
      </c>
      <c r="E27" s="114">
        <f>SUM(B78:B83)</f>
        <v>438</v>
      </c>
    </row>
    <row r="28" spans="1:5" x14ac:dyDescent="0.2">
      <c r="A28" s="119">
        <f>Overall!G14</f>
        <v>36526</v>
      </c>
      <c r="B28" s="118">
        <f>Overall!H14</f>
        <v>1250</v>
      </c>
      <c r="D28" s="113">
        <v>40179</v>
      </c>
      <c r="E28" s="114">
        <f>SUM(B84:B88)</f>
        <v>752</v>
      </c>
    </row>
    <row r="29" spans="1:5" x14ac:dyDescent="0.2">
      <c r="A29" s="119">
        <f>Overall!G18</f>
        <v>36526</v>
      </c>
      <c r="B29" s="118">
        <f>Overall!H18</f>
        <v>1250</v>
      </c>
      <c r="D29" s="113">
        <v>40544</v>
      </c>
      <c r="E29" s="114">
        <f>SUM(B89:B90)</f>
        <v>95</v>
      </c>
    </row>
    <row r="30" spans="1:5" x14ac:dyDescent="0.2">
      <c r="A30" s="119">
        <f>Overall!C19</f>
        <v>36586</v>
      </c>
      <c r="B30" s="118">
        <f>-Overall!D19</f>
        <v>-290</v>
      </c>
      <c r="D30" s="113">
        <v>40909</v>
      </c>
      <c r="E30" s="114">
        <v>0</v>
      </c>
    </row>
    <row r="31" spans="1:5" x14ac:dyDescent="0.2">
      <c r="A31" s="119">
        <f>Overall!C20</f>
        <v>36678</v>
      </c>
      <c r="B31" s="118">
        <f>-Overall!D20</f>
        <v>-20</v>
      </c>
      <c r="D31" s="113">
        <v>41275</v>
      </c>
      <c r="E31" s="114">
        <v>0</v>
      </c>
    </row>
    <row r="32" spans="1:5" x14ac:dyDescent="0.2">
      <c r="A32" s="119">
        <f>Overall!C21</f>
        <v>37043</v>
      </c>
      <c r="B32" s="118">
        <f>-Overall!D21</f>
        <v>-60</v>
      </c>
      <c r="D32" s="113">
        <v>41640</v>
      </c>
      <c r="E32" s="114">
        <v>0</v>
      </c>
    </row>
    <row r="33" spans="1:5" x14ac:dyDescent="0.2">
      <c r="A33" s="119">
        <f>Overall!C22</f>
        <v>37043</v>
      </c>
      <c r="B33" s="118">
        <f>-Overall!D22</f>
        <v>-30</v>
      </c>
      <c r="D33" s="113">
        <v>42005</v>
      </c>
      <c r="E33" s="114">
        <f>SUM(B91:B93)</f>
        <v>670</v>
      </c>
    </row>
    <row r="34" spans="1:5" x14ac:dyDescent="0.2">
      <c r="A34" s="119">
        <f>Overall!G19</f>
        <v>37043</v>
      </c>
      <c r="B34" s="118">
        <f>Overall!H19</f>
        <v>60</v>
      </c>
      <c r="D34" s="113">
        <v>42370</v>
      </c>
      <c r="E34" s="114">
        <f>B94</f>
        <v>-22</v>
      </c>
    </row>
    <row r="35" spans="1:5" x14ac:dyDescent="0.2">
      <c r="A35" s="119">
        <f>Overall!G20</f>
        <v>37165</v>
      </c>
      <c r="B35" s="118">
        <f>Overall!H20</f>
        <v>9</v>
      </c>
      <c r="D35" s="113">
        <v>42736</v>
      </c>
      <c r="E35" s="114">
        <f>SUM(B95:B96)</f>
        <v>890</v>
      </c>
    </row>
    <row r="36" spans="1:5" x14ac:dyDescent="0.2">
      <c r="A36" s="119">
        <f>Overall!G16</f>
        <v>37196</v>
      </c>
      <c r="B36" s="118">
        <f>Overall!H16</f>
        <v>14</v>
      </c>
      <c r="D36" s="113">
        <v>43101</v>
      </c>
      <c r="E36" s="114">
        <v>0</v>
      </c>
    </row>
    <row r="37" spans="1:5" x14ac:dyDescent="0.2">
      <c r="A37" s="119">
        <f>Overall!C23</f>
        <v>37288</v>
      </c>
      <c r="B37" s="118">
        <f>-Overall!D23</f>
        <v>-45</v>
      </c>
      <c r="D37" s="113">
        <v>43466</v>
      </c>
      <c r="E37" s="114">
        <f>B97</f>
        <v>225</v>
      </c>
    </row>
    <row r="38" spans="1:5" x14ac:dyDescent="0.2">
      <c r="A38" s="119">
        <f>Overall!C26</f>
        <v>37530</v>
      </c>
      <c r="B38" s="118">
        <f>-Overall!D26</f>
        <v>-65</v>
      </c>
      <c r="D38" s="115" t="s">
        <v>65</v>
      </c>
      <c r="E38" s="116">
        <f>IRR(E4:E37)</f>
        <v>1.1755884772690903</v>
      </c>
    </row>
    <row r="39" spans="1:5" x14ac:dyDescent="0.2">
      <c r="A39" s="119">
        <f>Overall!C24</f>
        <v>37561</v>
      </c>
      <c r="B39" s="118">
        <f>-Overall!D24</f>
        <v>-25</v>
      </c>
    </row>
    <row r="40" spans="1:5" x14ac:dyDescent="0.2">
      <c r="A40" s="119">
        <f>Overall!C25</f>
        <v>37561</v>
      </c>
      <c r="B40" s="118">
        <f>-Overall!D25</f>
        <v>-3</v>
      </c>
    </row>
    <row r="41" spans="1:5" x14ac:dyDescent="0.2">
      <c r="A41" s="119">
        <f>Overall!G21</f>
        <v>37561</v>
      </c>
      <c r="B41" s="118">
        <f>Overall!H21</f>
        <v>600</v>
      </c>
    </row>
    <row r="42" spans="1:5" x14ac:dyDescent="0.2">
      <c r="A42" s="119">
        <f>Overall!C27</f>
        <v>37681</v>
      </c>
      <c r="B42" s="118">
        <f>-Overall!D27</f>
        <v>-70</v>
      </c>
    </row>
    <row r="43" spans="1:5" x14ac:dyDescent="0.2">
      <c r="A43" s="119">
        <f>Overall!C28</f>
        <v>37834</v>
      </c>
      <c r="B43" s="118">
        <f>-Overall!D28</f>
        <v>-90</v>
      </c>
    </row>
    <row r="44" spans="1:5" x14ac:dyDescent="0.2">
      <c r="A44" s="119">
        <f>Overall!G23</f>
        <v>37926</v>
      </c>
      <c r="B44" s="118">
        <f>Overall!H23</f>
        <v>90</v>
      </c>
    </row>
    <row r="45" spans="1:5" x14ac:dyDescent="0.2">
      <c r="A45" s="119">
        <f>Overall!G25</f>
        <v>37956</v>
      </c>
      <c r="B45" s="118">
        <f>Overall!H25</f>
        <v>20</v>
      </c>
    </row>
    <row r="46" spans="1:5" x14ac:dyDescent="0.2">
      <c r="A46" s="119">
        <f>Overall!C29</f>
        <v>37987</v>
      </c>
      <c r="B46" s="118">
        <f>-Overall!D29</f>
        <v>-72</v>
      </c>
    </row>
    <row r="47" spans="1:5" x14ac:dyDescent="0.2">
      <c r="A47" s="119">
        <f>Overall!G22</f>
        <v>38078</v>
      </c>
      <c r="B47" s="118">
        <f>Overall!H22</f>
        <v>175</v>
      </c>
    </row>
    <row r="48" spans="1:5" x14ac:dyDescent="0.2">
      <c r="A48" s="119">
        <f>Overall!G27</f>
        <v>38322</v>
      </c>
      <c r="B48" s="118">
        <f>Overall!H27</f>
        <v>270</v>
      </c>
    </row>
    <row r="49" spans="1:2" x14ac:dyDescent="0.2">
      <c r="A49" s="119">
        <f>Overall!C33</f>
        <v>38353</v>
      </c>
      <c r="B49" s="118">
        <f>-Overall!D33</f>
        <v>-40</v>
      </c>
    </row>
    <row r="50" spans="1:2" x14ac:dyDescent="0.2">
      <c r="A50" s="119">
        <f>Overall!G26</f>
        <v>38353</v>
      </c>
      <c r="B50" s="118">
        <f>Overall!H26</f>
        <v>270</v>
      </c>
    </row>
    <row r="51" spans="1:2" x14ac:dyDescent="0.2">
      <c r="A51" s="119">
        <f>Overall!C30</f>
        <v>38384</v>
      </c>
      <c r="B51" s="118">
        <f>-Overall!D30</f>
        <v>-115</v>
      </c>
    </row>
    <row r="52" spans="1:2" x14ac:dyDescent="0.2">
      <c r="A52" s="119">
        <f>Overall!C31</f>
        <v>38443</v>
      </c>
      <c r="B52" s="118">
        <f>-Overall!D31</f>
        <v>-7</v>
      </c>
    </row>
    <row r="53" spans="1:2" x14ac:dyDescent="0.2">
      <c r="A53" s="119">
        <f>Overall!C32</f>
        <v>38443</v>
      </c>
      <c r="B53" s="118">
        <f>-Overall!D32</f>
        <v>-7</v>
      </c>
    </row>
    <row r="54" spans="1:2" x14ac:dyDescent="0.2">
      <c r="A54" s="119">
        <f>Overall!G30</f>
        <v>38565</v>
      </c>
      <c r="B54" s="118">
        <f>Overall!H30</f>
        <v>215</v>
      </c>
    </row>
    <row r="55" spans="1:2" x14ac:dyDescent="0.2">
      <c r="A55" s="119">
        <f>Overall!C34</f>
        <v>38596</v>
      </c>
      <c r="B55" s="118">
        <f>-Overall!D34</f>
        <v>-44</v>
      </c>
    </row>
    <row r="56" spans="1:2" x14ac:dyDescent="0.2">
      <c r="A56" s="119">
        <f>Overall!C35</f>
        <v>38596</v>
      </c>
      <c r="B56" s="118">
        <f>-Overall!D35</f>
        <v>-72</v>
      </c>
    </row>
    <row r="57" spans="1:2" x14ac:dyDescent="0.2">
      <c r="A57" s="119">
        <f>Overall!G24</f>
        <v>38596</v>
      </c>
      <c r="B57" s="118">
        <f>Overall!H24</f>
        <v>350</v>
      </c>
    </row>
    <row r="58" spans="1:2" x14ac:dyDescent="0.2">
      <c r="A58" s="119">
        <f>Overall!G35</f>
        <v>38718</v>
      </c>
      <c r="B58" s="118">
        <f>Overall!H35</f>
        <v>150</v>
      </c>
    </row>
    <row r="59" spans="1:2" x14ac:dyDescent="0.2">
      <c r="A59" s="119">
        <f>Overall!G17</f>
        <v>38930</v>
      </c>
      <c r="B59" s="118">
        <f>Overall!H17</f>
        <v>100</v>
      </c>
    </row>
    <row r="60" spans="1:2" x14ac:dyDescent="0.2">
      <c r="A60" s="119">
        <f>Overall!C36</f>
        <v>39022</v>
      </c>
      <c r="B60" s="118">
        <f>-Overall!D36</f>
        <v>-200</v>
      </c>
    </row>
    <row r="61" spans="1:2" x14ac:dyDescent="0.2">
      <c r="A61" s="119">
        <f>Overall!G34</f>
        <v>39022</v>
      </c>
      <c r="B61" s="118">
        <f>Overall!H34</f>
        <v>170</v>
      </c>
    </row>
    <row r="62" spans="1:2" x14ac:dyDescent="0.2">
      <c r="A62" s="119">
        <f>Overall!G28</f>
        <v>39083</v>
      </c>
      <c r="B62" s="118">
        <f>Overall!H28</f>
        <v>650</v>
      </c>
    </row>
    <row r="63" spans="1:2" x14ac:dyDescent="0.2">
      <c r="A63" s="119">
        <f>Overall!C37</f>
        <v>39142</v>
      </c>
      <c r="B63" s="118">
        <f>-Overall!D37</f>
        <v>-300</v>
      </c>
    </row>
    <row r="64" spans="1:2" x14ac:dyDescent="0.2">
      <c r="A64" s="119">
        <f>Overall!C38</f>
        <v>39142</v>
      </c>
      <c r="B64" s="118">
        <f>-Overall!D38</f>
        <v>-100</v>
      </c>
    </row>
    <row r="65" spans="1:2" x14ac:dyDescent="0.2">
      <c r="A65" s="119">
        <f>Overall!C39</f>
        <v>39173</v>
      </c>
      <c r="B65" s="118">
        <f>-Overall!D39</f>
        <v>-66</v>
      </c>
    </row>
    <row r="66" spans="1:2" x14ac:dyDescent="0.2">
      <c r="A66" s="119">
        <f>Overall!C41</f>
        <v>39234</v>
      </c>
      <c r="B66" s="118">
        <f>-Overall!D41</f>
        <v>-100</v>
      </c>
    </row>
    <row r="67" spans="1:2" x14ac:dyDescent="0.2">
      <c r="A67" s="119">
        <f>Overall!G33</f>
        <v>39234</v>
      </c>
      <c r="B67" s="118">
        <f>Overall!H33</f>
        <v>100</v>
      </c>
    </row>
    <row r="68" spans="1:2" x14ac:dyDescent="0.2">
      <c r="A68" s="119">
        <f>Overall!C42</f>
        <v>39295</v>
      </c>
      <c r="B68" s="118">
        <f>-Overall!D42</f>
        <v>-550</v>
      </c>
    </row>
    <row r="69" spans="1:2" x14ac:dyDescent="0.2">
      <c r="A69" s="119">
        <f>Overall!C40</f>
        <v>39326</v>
      </c>
      <c r="B69" s="118">
        <f>-Overall!D40</f>
        <v>-50</v>
      </c>
    </row>
    <row r="70" spans="1:2" x14ac:dyDescent="0.2">
      <c r="A70" s="119">
        <f>Overall!C43</f>
        <v>39356</v>
      </c>
      <c r="B70" s="118">
        <f>-Overall!D43</f>
        <v>-110</v>
      </c>
    </row>
    <row r="71" spans="1:2" x14ac:dyDescent="0.2">
      <c r="A71" s="119">
        <f>Overall!G31</f>
        <v>39356</v>
      </c>
      <c r="B71" s="118">
        <f>Overall!H31</f>
        <v>180</v>
      </c>
    </row>
    <row r="72" spans="1:2" x14ac:dyDescent="0.2">
      <c r="A72" s="119">
        <f>Overall!G29</f>
        <v>39417</v>
      </c>
      <c r="B72" s="118">
        <f>Overall!H29</f>
        <v>345</v>
      </c>
    </row>
    <row r="73" spans="1:2" x14ac:dyDescent="0.2">
      <c r="A73" s="119">
        <f>Overall!G36</f>
        <v>39417</v>
      </c>
      <c r="B73" s="118">
        <f>Overall!H36</f>
        <v>410</v>
      </c>
    </row>
    <row r="74" spans="1:2" x14ac:dyDescent="0.2">
      <c r="A74" s="119">
        <f>Overall!G37</f>
        <v>39417</v>
      </c>
      <c r="B74" s="118">
        <f>Overall!H37</f>
        <v>610</v>
      </c>
    </row>
    <row r="75" spans="1:2" x14ac:dyDescent="0.2">
      <c r="A75" s="119">
        <f>Overall!G38</f>
        <v>39417</v>
      </c>
      <c r="B75" s="118">
        <f>Overall!H38</f>
        <v>190</v>
      </c>
    </row>
    <row r="76" spans="1:2" x14ac:dyDescent="0.2">
      <c r="A76" s="119">
        <f>Overall!G39</f>
        <v>39417</v>
      </c>
      <c r="B76" s="118">
        <f>Overall!H39</f>
        <v>300</v>
      </c>
    </row>
    <row r="77" spans="1:2" x14ac:dyDescent="0.2">
      <c r="A77" s="119">
        <f>Overall!C45</f>
        <v>39569</v>
      </c>
      <c r="B77" s="118">
        <f>-Overall!D45</f>
        <v>-55</v>
      </c>
    </row>
    <row r="78" spans="1:2" x14ac:dyDescent="0.2">
      <c r="A78" s="119">
        <f>Overall!C46</f>
        <v>39814</v>
      </c>
      <c r="B78" s="118">
        <f>-Overall!D46</f>
        <v>-25</v>
      </c>
    </row>
    <row r="79" spans="1:2" x14ac:dyDescent="0.2">
      <c r="A79" s="119">
        <f>Overall!G42</f>
        <v>39814</v>
      </c>
      <c r="B79" s="118">
        <f>Overall!H42</f>
        <v>210</v>
      </c>
    </row>
    <row r="80" spans="1:2" x14ac:dyDescent="0.2">
      <c r="A80" s="119">
        <f>Overall!G45</f>
        <v>39845</v>
      </c>
      <c r="B80" s="118">
        <f>Overall!H45</f>
        <v>170</v>
      </c>
    </row>
    <row r="81" spans="1:2" x14ac:dyDescent="0.2">
      <c r="A81" s="119">
        <f>Overall!C44</f>
        <v>40087</v>
      </c>
      <c r="B81" s="118">
        <f>-Overall!D44</f>
        <v>-30</v>
      </c>
    </row>
    <row r="82" spans="1:2" x14ac:dyDescent="0.2">
      <c r="A82" s="119">
        <f>Overall!C47</f>
        <v>40118</v>
      </c>
      <c r="B82" s="118">
        <f>-Overall!D47</f>
        <v>-27</v>
      </c>
    </row>
    <row r="83" spans="1:2" x14ac:dyDescent="0.2">
      <c r="A83" s="119">
        <f>Overall!G32</f>
        <v>40148</v>
      </c>
      <c r="B83" s="118">
        <f>Overall!H32</f>
        <v>140</v>
      </c>
    </row>
    <row r="84" spans="1:2" x14ac:dyDescent="0.2">
      <c r="A84" s="119">
        <f>Overall!G47</f>
        <v>40269</v>
      </c>
      <c r="B84" s="118">
        <f>Overall!H47</f>
        <v>47</v>
      </c>
    </row>
    <row r="85" spans="1:2" x14ac:dyDescent="0.2">
      <c r="A85" s="119">
        <f>Overall!C48</f>
        <v>40299</v>
      </c>
      <c r="B85" s="118">
        <f>-Overall!D48</f>
        <v>-165</v>
      </c>
    </row>
    <row r="86" spans="1:2" x14ac:dyDescent="0.2">
      <c r="A86" s="119">
        <f>Overall!G41</f>
        <v>40391</v>
      </c>
      <c r="B86" s="118">
        <f>Overall!H41</f>
        <v>460</v>
      </c>
    </row>
    <row r="87" spans="1:2" x14ac:dyDescent="0.2">
      <c r="A87" s="119">
        <f>Overall!G46</f>
        <v>40391</v>
      </c>
      <c r="B87" s="118">
        <f>Overall!H46</f>
        <v>460</v>
      </c>
    </row>
    <row r="88" spans="1:2" x14ac:dyDescent="0.2">
      <c r="A88" s="119">
        <f>Overall!C49</f>
        <v>40513</v>
      </c>
      <c r="B88" s="118">
        <f>-Overall!D49</f>
        <v>-50</v>
      </c>
    </row>
    <row r="89" spans="1:2" x14ac:dyDescent="0.2">
      <c r="A89" s="119">
        <f>Overall!G48</f>
        <v>40544</v>
      </c>
      <c r="B89" s="118">
        <f>Overall!H48</f>
        <v>125</v>
      </c>
    </row>
    <row r="90" spans="1:2" x14ac:dyDescent="0.2">
      <c r="A90" s="119">
        <f>Overall!C50</f>
        <v>40817</v>
      </c>
      <c r="B90" s="118">
        <f>-Overall!D50</f>
        <v>-30</v>
      </c>
    </row>
    <row r="91" spans="1:2" x14ac:dyDescent="0.2">
      <c r="A91" s="119">
        <f>Overall!G43</f>
        <v>42005</v>
      </c>
      <c r="B91" s="118">
        <f>Overall!H43</f>
        <v>300</v>
      </c>
    </row>
    <row r="92" spans="1:2" x14ac:dyDescent="0.2">
      <c r="A92" s="119">
        <f>Overall!G44</f>
        <v>42005</v>
      </c>
      <c r="B92" s="118">
        <f>Overall!H44</f>
        <v>300</v>
      </c>
    </row>
    <row r="93" spans="1:2" x14ac:dyDescent="0.2">
      <c r="A93" s="119">
        <f>Overall!G50</f>
        <v>42005</v>
      </c>
      <c r="B93" s="118">
        <f>Overall!H50</f>
        <v>70</v>
      </c>
    </row>
    <row r="94" spans="1:2" x14ac:dyDescent="0.2">
      <c r="A94" s="119">
        <f>Overall!C51</f>
        <v>42401</v>
      </c>
      <c r="B94" s="118">
        <f>-Overall!D51</f>
        <v>-22</v>
      </c>
    </row>
    <row r="95" spans="1:2" x14ac:dyDescent="0.2">
      <c r="A95" s="119">
        <f>Overall!G49</f>
        <v>42887</v>
      </c>
      <c r="B95" s="118">
        <f>Overall!H49</f>
        <v>350</v>
      </c>
    </row>
    <row r="96" spans="1:2" x14ac:dyDescent="0.2">
      <c r="A96" s="119">
        <f>Overall!G40</f>
        <v>42917</v>
      </c>
      <c r="B96" s="118">
        <f>Overall!H40</f>
        <v>540</v>
      </c>
    </row>
    <row r="97" spans="1:2" x14ac:dyDescent="0.2">
      <c r="A97" s="119">
        <f>Overall!G51</f>
        <v>43496</v>
      </c>
      <c r="B97" s="118">
        <f>Overall!H51</f>
        <v>225</v>
      </c>
    </row>
    <row r="98" spans="1:2" x14ac:dyDescent="0.2">
      <c r="A98" s="112"/>
    </row>
    <row r="99" spans="1:2" x14ac:dyDescent="0.2">
      <c r="A99" s="112"/>
    </row>
    <row r="100" spans="1:2" x14ac:dyDescent="0.2">
      <c r="A100" s="112"/>
    </row>
    <row r="101" spans="1:2" x14ac:dyDescent="0.2">
      <c r="A101" s="112"/>
    </row>
    <row r="102" spans="1:2" x14ac:dyDescent="0.2">
      <c r="A102" s="112"/>
    </row>
    <row r="103" spans="1:2" x14ac:dyDescent="0.2">
      <c r="A103" s="112"/>
    </row>
    <row r="104" spans="1:2" x14ac:dyDescent="0.2">
      <c r="A104" s="112"/>
    </row>
    <row r="105" spans="1:2" x14ac:dyDescent="0.2">
      <c r="A105" s="112"/>
    </row>
    <row r="106" spans="1:2" x14ac:dyDescent="0.2">
      <c r="A106" s="112"/>
    </row>
    <row r="107" spans="1:2" x14ac:dyDescent="0.2">
      <c r="A107" s="112"/>
    </row>
    <row r="108" spans="1:2" x14ac:dyDescent="0.2">
      <c r="A108" s="112"/>
    </row>
    <row r="109" spans="1:2" x14ac:dyDescent="0.2">
      <c r="A109" s="112"/>
    </row>
    <row r="110" spans="1:2" x14ac:dyDescent="0.2">
      <c r="A110" s="112"/>
    </row>
    <row r="111" spans="1:2" x14ac:dyDescent="0.2">
      <c r="A111" s="112"/>
    </row>
    <row r="112" spans="1:2" x14ac:dyDescent="0.2">
      <c r="A112" s="112"/>
    </row>
    <row r="113" spans="1:1" x14ac:dyDescent="0.2">
      <c r="A113" s="112"/>
    </row>
    <row r="114" spans="1:1" x14ac:dyDescent="0.2">
      <c r="A114" s="112"/>
    </row>
    <row r="115" spans="1:1" x14ac:dyDescent="0.2">
      <c r="A115" s="112"/>
    </row>
    <row r="116" spans="1:1" x14ac:dyDescent="0.2">
      <c r="A116" s="112"/>
    </row>
    <row r="117" spans="1:1" x14ac:dyDescent="0.2">
      <c r="A117" s="112"/>
    </row>
    <row r="118" spans="1:1" x14ac:dyDescent="0.2">
      <c r="A118" s="112"/>
    </row>
    <row r="119" spans="1:1" x14ac:dyDescent="0.2">
      <c r="A119" s="112"/>
    </row>
    <row r="120" spans="1:1" x14ac:dyDescent="0.2">
      <c r="A120" s="112"/>
    </row>
    <row r="121" spans="1:1" x14ac:dyDescent="0.2">
      <c r="A121" s="112"/>
    </row>
    <row r="122" spans="1:1" x14ac:dyDescent="0.2">
      <c r="A122" s="112"/>
    </row>
    <row r="123" spans="1:1" x14ac:dyDescent="0.2">
      <c r="A123" s="112"/>
    </row>
    <row r="124" spans="1:1" x14ac:dyDescent="0.2">
      <c r="A124" s="112"/>
    </row>
    <row r="125" spans="1:1" x14ac:dyDescent="0.2">
      <c r="A125" s="112"/>
    </row>
    <row r="126" spans="1:1" x14ac:dyDescent="0.2">
      <c r="A126" s="112"/>
    </row>
    <row r="127" spans="1:1" x14ac:dyDescent="0.2">
      <c r="A127" s="112"/>
    </row>
    <row r="128" spans="1:1" x14ac:dyDescent="0.2">
      <c r="A128" s="112"/>
    </row>
    <row r="129" spans="1:1" x14ac:dyDescent="0.2">
      <c r="A129" s="112"/>
    </row>
    <row r="130" spans="1:1" x14ac:dyDescent="0.2">
      <c r="A130" s="112"/>
    </row>
    <row r="131" spans="1:1" x14ac:dyDescent="0.2">
      <c r="A131" s="112"/>
    </row>
    <row r="132" spans="1:1" x14ac:dyDescent="0.2">
      <c r="A132" s="112"/>
    </row>
    <row r="133" spans="1:1" x14ac:dyDescent="0.2">
      <c r="A133" s="112"/>
    </row>
    <row r="134" spans="1:1" x14ac:dyDescent="0.2">
      <c r="A134" s="112"/>
    </row>
    <row r="135" spans="1:1" x14ac:dyDescent="0.2">
      <c r="A135" s="112"/>
    </row>
    <row r="136" spans="1:1" x14ac:dyDescent="0.2">
      <c r="A136" s="112"/>
    </row>
    <row r="137" spans="1:1" x14ac:dyDescent="0.2">
      <c r="A137" s="112"/>
    </row>
    <row r="138" spans="1:1" x14ac:dyDescent="0.2">
      <c r="A138" s="112"/>
    </row>
    <row r="139" spans="1:1" x14ac:dyDescent="0.2">
      <c r="A139" s="112"/>
    </row>
    <row r="140" spans="1:1" x14ac:dyDescent="0.2">
      <c r="A140" s="112"/>
    </row>
    <row r="141" spans="1:1" x14ac:dyDescent="0.2">
      <c r="A141" s="112"/>
    </row>
    <row r="142" spans="1:1" x14ac:dyDescent="0.2">
      <c r="A142" s="112"/>
    </row>
    <row r="143" spans="1:1" x14ac:dyDescent="0.2">
      <c r="A143" s="112"/>
    </row>
    <row r="144" spans="1:1" x14ac:dyDescent="0.2">
      <c r="A144" s="112"/>
    </row>
    <row r="145" spans="1:1" x14ac:dyDescent="0.2">
      <c r="A145" s="112"/>
    </row>
    <row r="146" spans="1:1" x14ac:dyDescent="0.2">
      <c r="A146" s="112"/>
    </row>
    <row r="147" spans="1:1" x14ac:dyDescent="0.2">
      <c r="A147" s="112"/>
    </row>
    <row r="148" spans="1:1" x14ac:dyDescent="0.2">
      <c r="A148" s="112"/>
    </row>
    <row r="149" spans="1:1" x14ac:dyDescent="0.2">
      <c r="A149" s="112"/>
    </row>
    <row r="150" spans="1:1" x14ac:dyDescent="0.2">
      <c r="A150" s="112"/>
    </row>
    <row r="151" spans="1:1" x14ac:dyDescent="0.2">
      <c r="A151" s="112"/>
    </row>
    <row r="152" spans="1:1" x14ac:dyDescent="0.2">
      <c r="A152" s="112"/>
    </row>
    <row r="153" spans="1:1" x14ac:dyDescent="0.2">
      <c r="A153" s="112"/>
    </row>
    <row r="154" spans="1:1" x14ac:dyDescent="0.2">
      <c r="A154" s="112"/>
    </row>
    <row r="155" spans="1:1" x14ac:dyDescent="0.2">
      <c r="A155" s="112"/>
    </row>
    <row r="156" spans="1:1" x14ac:dyDescent="0.2">
      <c r="A156" s="112"/>
    </row>
    <row r="157" spans="1:1" x14ac:dyDescent="0.2">
      <c r="A157" s="112"/>
    </row>
    <row r="158" spans="1:1" x14ac:dyDescent="0.2">
      <c r="A158" s="112"/>
    </row>
    <row r="159" spans="1:1" x14ac:dyDescent="0.2">
      <c r="A159" s="112"/>
    </row>
    <row r="160" spans="1:1" x14ac:dyDescent="0.2">
      <c r="A160" s="112"/>
    </row>
    <row r="161" spans="1:1" x14ac:dyDescent="0.2">
      <c r="A161" s="112"/>
    </row>
    <row r="162" spans="1:1" x14ac:dyDescent="0.2">
      <c r="A162" s="112"/>
    </row>
    <row r="163" spans="1:1" x14ac:dyDescent="0.2">
      <c r="A163" s="112"/>
    </row>
  </sheetData>
  <sortState xmlns:xlrd2="http://schemas.microsoft.com/office/spreadsheetml/2017/richdata2" ref="A2:B95">
    <sortCondition ref="A1"/>
  </sortState>
  <mergeCells count="2">
    <mergeCell ref="D1:E1"/>
    <mergeCell ref="A1:B1"/>
  </mergeCells>
  <pageMargins left="0.7" right="0.7" top="0.75" bottom="0.75" header="0.3" footer="0.3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Loss</vt:lpstr>
      <vt:lpstr>Profit</vt:lpstr>
      <vt:lpstr>Overall</vt:lpstr>
      <vt:lpstr>IRR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Veercap</dc:creator>
  <cp:lastModifiedBy>Microsoft Office User</cp:lastModifiedBy>
  <cp:lastPrinted>2021-05-19T07:50:01Z</cp:lastPrinted>
  <dcterms:created xsi:type="dcterms:W3CDTF">2016-12-22T11:29:09Z</dcterms:created>
  <dcterms:modified xsi:type="dcterms:W3CDTF">2021-05-19T07:51:55Z</dcterms:modified>
</cp:coreProperties>
</file>